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405" yWindow="-45" windowWidth="16125" windowHeight="13320" tabRatio="748"/>
  </bookViews>
  <sheets>
    <sheet name="DüV N-Bedarfsermittlung" sheetId="1" r:id="rId1"/>
    <sheet name="DüV Tab 4" sheetId="7" r:id="rId2"/>
    <sheet name="DüV Tab 5" sheetId="8" r:id="rId3"/>
    <sheet name="DüV Tab7" sheetId="10" r:id="rId4"/>
    <sheet name="DüV Tab2" sheetId="9" r:id="rId5"/>
    <sheet name="DüV Anlage 3" sheetId="6" r:id="rId6"/>
    <sheet name="organische Dünger " sheetId="12" r:id="rId7"/>
    <sheet name="Komposte" sheetId="13" r:id="rId8"/>
  </sheets>
  <definedNames>
    <definedName name="_xlnm.Print_Area" localSheetId="0">'DüV N-Bedarfsermittlung'!$B$3:$D$75,'DüV N-Bedarfsermittlung'!$G$3:$L$75</definedName>
    <definedName name="Düngermineralisch">'DüV N-Bedarfsermittlung'!$AF$20:$AF$48</definedName>
    <definedName name="Ernte">'DüV N-Bedarfsermittlung'!$AD$42:$AD$43</definedName>
    <definedName name="Humus">'DüV N-Bedarfsermittlung'!$AD$37:$AD$39</definedName>
    <definedName name="Humusgehalt" comment="Ja oder Nein auswählen">'DüV N-Bedarfsermittlung'!$C$34</definedName>
    <definedName name="Komposte">Komposte!$B$8:$D$46</definedName>
    <definedName name="Komposterichtig">Komposte!$B$8:$B$46</definedName>
    <definedName name="Kultur">'DüV N-Bedarfsermittlung'!$S$23:$S$97</definedName>
    <definedName name="minDünger">'DüV N-Bedarfsermittlung'!$AF$20:$AF$48</definedName>
    <definedName name="orgDüngemittel">'DüV N-Bedarfsermittlung'!$AL$24:$AL$40</definedName>
    <definedName name="orgDünger">'organische Dünger '!$B$4:$E$177</definedName>
    <definedName name="orgDüngung">'DüV N-Bedarfsermittlung'!$AL$25:$AL$40</definedName>
    <definedName name="vorfrucht">'DüV N-Bedarfsermittlung'!$AD$33:$AD$34</definedName>
    <definedName name="Vorkultur">'DüV N-Bedarfsermittlung'!$C$19</definedName>
    <definedName name="Vorkultur1">'DüV N-Bedarfsermittlung'!$S$23:$S$97</definedName>
    <definedName name="Vorkulturabgefahren">'DüV N-Bedarfsermittlung'!$AD$46:$AD$47</definedName>
  </definedNames>
  <calcPr calcId="145621"/>
</workbook>
</file>

<file path=xl/calcChain.xml><?xml version="1.0" encoding="utf-8"?>
<calcChain xmlns="http://schemas.openxmlformats.org/spreadsheetml/2006/main">
  <c r="P58" i="1" l="1"/>
  <c r="P57" i="1"/>
  <c r="P61" i="1"/>
  <c r="P56" i="1"/>
  <c r="P51" i="1"/>
  <c r="D60" i="1"/>
  <c r="D67" i="1"/>
  <c r="D58" i="1"/>
  <c r="P78" i="1" l="1"/>
  <c r="P73" i="1"/>
  <c r="P68" i="1"/>
  <c r="P69" i="1" s="1"/>
  <c r="P70" i="1" s="1"/>
  <c r="D49" i="1" s="1"/>
  <c r="P62" i="1" l="1"/>
  <c r="P63" i="1" s="1"/>
  <c r="D45" i="1" s="1"/>
  <c r="D42" i="1"/>
  <c r="P52" i="1"/>
  <c r="P53" i="1" s="1"/>
  <c r="D39" i="1" s="1"/>
  <c r="O22" i="1" l="1"/>
  <c r="D22" i="1" l="1"/>
  <c r="D24" i="1"/>
  <c r="P45" i="1" l="1"/>
  <c r="P47" i="1" s="1"/>
  <c r="P79" i="1"/>
  <c r="P74" i="1"/>
  <c r="P75" i="1" s="1"/>
  <c r="D52" i="1" s="1"/>
  <c r="O39" i="1" l="1"/>
  <c r="O41" i="1" s="1"/>
  <c r="O33" i="1"/>
  <c r="O35" i="1" s="1"/>
  <c r="O36" i="1" s="1"/>
  <c r="D64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23" i="1"/>
  <c r="P80" i="1"/>
  <c r="D55" i="1" s="1"/>
  <c r="D36" i="1" l="1"/>
  <c r="O14" i="1"/>
  <c r="P28" i="1"/>
  <c r="O42" i="1" l="1"/>
  <c r="P29" i="1" s="1"/>
  <c r="O15" i="1" l="1"/>
  <c r="D28" i="1" s="1"/>
  <c r="C31" i="1"/>
  <c r="D34" i="1" l="1"/>
  <c r="P24" i="1" s="1"/>
  <c r="P23" i="1" l="1"/>
  <c r="D69" i="1" s="1"/>
  <c r="C75" i="1"/>
</calcChain>
</file>

<file path=xl/comments1.xml><?xml version="1.0" encoding="utf-8"?>
<comments xmlns="http://schemas.openxmlformats.org/spreadsheetml/2006/main">
  <authors>
    <author>Dümig Alexander (aelf-fu)</author>
  </authors>
  <commentList>
    <comment ref="D30" authorId="0">
      <text>
        <r>
          <rPr>
            <sz val="12"/>
            <color indexed="81"/>
            <rFont val="Tahoma"/>
            <family val="2"/>
          </rPr>
          <t>hier N</t>
        </r>
        <r>
          <rPr>
            <vertAlign val="subscript"/>
            <sz val="12"/>
            <color indexed="81"/>
            <rFont val="Tahoma"/>
            <family val="2"/>
          </rPr>
          <t>min</t>
        </r>
        <r>
          <rPr>
            <sz val="12"/>
            <color indexed="81"/>
            <rFont val="Tahoma"/>
            <family val="2"/>
          </rPr>
          <t xml:space="preserve">-Gehalt eingeben
</t>
        </r>
      </text>
    </comment>
    <comment ref="C32" authorId="0">
      <text>
        <r>
          <rPr>
            <sz val="12"/>
            <color indexed="81"/>
            <rFont val="Tahoma"/>
            <family val="2"/>
          </rPr>
          <t>Datum der Probenahme oder Herkunft der N</t>
        </r>
        <r>
          <rPr>
            <vertAlign val="subscript"/>
            <sz val="12"/>
            <color indexed="81"/>
            <rFont val="Tahoma"/>
            <family val="2"/>
          </rPr>
          <t>min</t>
        </r>
        <r>
          <rPr>
            <sz val="12"/>
            <color indexed="81"/>
            <rFont val="Tahoma"/>
            <family val="2"/>
          </rPr>
          <t>-Gehalte eingeben</t>
        </r>
      </text>
    </comment>
    <comment ref="C34" authorId="0">
      <text>
        <r>
          <rPr>
            <sz val="12"/>
            <color indexed="81"/>
            <rFont val="Tahoma"/>
            <family val="2"/>
          </rPr>
          <t xml:space="preserve">Ja oder Nein auswählen
</t>
        </r>
      </text>
    </comment>
    <comment ref="C40" authorId="0">
      <text>
        <r>
          <rPr>
            <sz val="12"/>
            <color indexed="81"/>
            <rFont val="Tahoma"/>
            <family val="2"/>
          </rPr>
          <t xml:space="preserve">hier die im Vorjahr ausgebrachte Menge an organischem Dünger in t/ha eingeben
</t>
        </r>
      </text>
    </comment>
    <comment ref="C43" authorId="0">
      <text>
        <r>
          <rPr>
            <sz val="12"/>
            <color indexed="81"/>
            <rFont val="Tahoma"/>
            <family val="2"/>
          </rPr>
          <t xml:space="preserve">hier die im Vorjahr ausgebrachte Menge an organischem Dünger in t/ha eingeben
</t>
        </r>
      </text>
    </comment>
    <comment ref="C46" authorId="0">
      <text>
        <r>
          <rPr>
            <sz val="12"/>
            <color indexed="81"/>
            <rFont val="Tahoma"/>
            <family val="2"/>
          </rPr>
          <t xml:space="preserve">hier die im Vorjahr ausgebrachte Menge an organischem Dünger in t/ha eingeben
</t>
        </r>
      </text>
    </comment>
    <comment ref="C50" authorId="0">
      <text>
        <r>
          <rPr>
            <sz val="12"/>
            <color indexed="81"/>
            <rFont val="Tahoma"/>
            <family val="2"/>
          </rPr>
          <t xml:space="preserve">hier die ausgebrachte Menge an Kompost in t/ha eingeben
</t>
        </r>
      </text>
    </comment>
    <comment ref="C53" authorId="0">
      <text>
        <r>
          <rPr>
            <sz val="12"/>
            <color indexed="81"/>
            <rFont val="Tahoma"/>
            <family val="2"/>
          </rPr>
          <t xml:space="preserve">hier die ausgebrachte Menge an Kompost in t/ha eingeben
</t>
        </r>
      </text>
    </comment>
    <comment ref="C56" authorId="0">
      <text>
        <r>
          <rPr>
            <sz val="12"/>
            <color indexed="81"/>
            <rFont val="Tahoma"/>
            <family val="2"/>
          </rPr>
          <t xml:space="preserve">hier die ausgebrachte Menge an Kompost in t/ha eingeben
</t>
        </r>
      </text>
    </comment>
    <comment ref="C62" authorId="0">
      <text>
        <r>
          <rPr>
            <sz val="12"/>
            <color indexed="81"/>
            <rFont val="Tahoma"/>
            <family val="2"/>
          </rPr>
          <t>Ja oder Nein auswählen</t>
        </r>
      </text>
    </comment>
    <comment ref="C64" authorId="0">
      <text>
        <r>
          <rPr>
            <sz val="12"/>
            <color indexed="81"/>
            <rFont val="Tahoma"/>
            <family val="2"/>
          </rPr>
          <t>Ja oder Nein auswählen</t>
        </r>
      </text>
    </comment>
    <comment ref="C67" authorId="0">
      <text>
        <r>
          <rPr>
            <sz val="12"/>
            <color indexed="81"/>
            <rFont val="Tahoma"/>
            <family val="2"/>
          </rPr>
          <t xml:space="preserve">Ja oder Nein auswählen
</t>
        </r>
      </text>
    </comment>
  </commentList>
</comments>
</file>

<file path=xl/sharedStrings.xml><?xml version="1.0" encoding="utf-8"?>
<sst xmlns="http://schemas.openxmlformats.org/spreadsheetml/2006/main" count="1244" uniqueCount="640">
  <si>
    <t>Abschlag</t>
  </si>
  <si>
    <t xml:space="preserve"> </t>
  </si>
  <si>
    <t>Zuschlag</t>
  </si>
  <si>
    <t># bei Abfuhr der ganzen Pflanze erfolgen keine Abschläge</t>
  </si>
  <si>
    <t>2.3 Berechnung der Ertragsdifferenz aus 2.1 und 2.2 in dt/ha</t>
  </si>
  <si>
    <t>2.4 Berechnung der Ertragsifferenz aus 2.3 in %</t>
  </si>
  <si>
    <t>Erläuterungen</t>
  </si>
  <si>
    <t>Ertragsniveau</t>
  </si>
  <si>
    <t>Kultur</t>
  </si>
  <si>
    <t>Blumenkohl</t>
  </si>
  <si>
    <t>Brokkoli</t>
  </si>
  <si>
    <t>Faktor</t>
  </si>
  <si>
    <t>in dt/ha</t>
  </si>
  <si>
    <t>Ertragsdifferenz in %</t>
  </si>
  <si>
    <t xml:space="preserve"> bei "Ausnahme-Gemüse"</t>
  </si>
  <si>
    <t xml:space="preserve">   kann der Abschlag auf alle Kulturen des Schlages oder Bewirtschaftungseinheit verteilt werden</t>
  </si>
  <si>
    <t>20 - 39</t>
  </si>
  <si>
    <t>40 - 59</t>
  </si>
  <si>
    <t>60 - 79</t>
  </si>
  <si>
    <t>80 - 99</t>
  </si>
  <si>
    <t>100 - 119</t>
  </si>
  <si>
    <t>&lt; 20</t>
  </si>
  <si>
    <t>Düngemittel</t>
  </si>
  <si>
    <t>Rindergülle</t>
  </si>
  <si>
    <t>Schweinegülle</t>
  </si>
  <si>
    <t>Rinder-, Schaf- und Ziegenfestmist</t>
  </si>
  <si>
    <t>Schweinefestmist</t>
  </si>
  <si>
    <t>Hühnertrockenkot</t>
  </si>
  <si>
    <t>Geflügel- und Kaninchenfestmist</t>
  </si>
  <si>
    <t>Pferdefestmist</t>
  </si>
  <si>
    <t>Rinderjauche</t>
  </si>
  <si>
    <t>Schweinejauche</t>
  </si>
  <si>
    <t>Klärschlamm flüssig (&lt; 15 % TM)</t>
  </si>
  <si>
    <t>Klärschlamm fest (≥ 15 % TM)</t>
  </si>
  <si>
    <t>Pilzsubstrat</t>
  </si>
  <si>
    <t>Grünschnittkompost</t>
  </si>
  <si>
    <t>Sonstige Komposte</t>
  </si>
  <si>
    <t>Biogasanlagengärrückstand flüssig</t>
  </si>
  <si>
    <t>Biogasanlagengärrückstand fest</t>
  </si>
  <si>
    <t>die Folgekultur</t>
  </si>
  <si>
    <t>in kg N/ha</t>
  </si>
  <si>
    <t>in cm</t>
  </si>
  <si>
    <t>Buschbohnen</t>
  </si>
  <si>
    <t>Chicoreerüben</t>
  </si>
  <si>
    <t>135*</t>
  </si>
  <si>
    <t>Chinakohl</t>
  </si>
  <si>
    <t>Dill, Industrieware</t>
  </si>
  <si>
    <t>Dill, Frischmarkt</t>
  </si>
  <si>
    <t>Feldsalat</t>
  </si>
  <si>
    <t>Gemüseerbse</t>
  </si>
  <si>
    <t>Grünkohl</t>
  </si>
  <si>
    <t>Gurke, Einleger</t>
  </si>
  <si>
    <t>Knollenfenchel</t>
  </si>
  <si>
    <t>Kohlrabi</t>
  </si>
  <si>
    <t>Kürbis</t>
  </si>
  <si>
    <t>Möhren, Bund-</t>
  </si>
  <si>
    <t>115*</t>
  </si>
  <si>
    <t>Möhren, Industrie</t>
  </si>
  <si>
    <t>165**</t>
  </si>
  <si>
    <t>Möhren, Wasch-</t>
  </si>
  <si>
    <t>125**</t>
  </si>
  <si>
    <t>Pastinake</t>
  </si>
  <si>
    <t>140*</t>
  </si>
  <si>
    <t>Petersilie, Blatt-, bis 1. Schnitt</t>
  </si>
  <si>
    <t>160*</t>
  </si>
  <si>
    <t>Petersilie, Blatt-, nach einem Schnitt</t>
  </si>
  <si>
    <t>Petersilie, Wurzel-</t>
  </si>
  <si>
    <t>130**</t>
  </si>
  <si>
    <t>Porree</t>
  </si>
  <si>
    <t>Radies</t>
  </si>
  <si>
    <t>Rettich, Bund-</t>
  </si>
  <si>
    <t>Rettich, deutsch</t>
  </si>
  <si>
    <t>Rettich, japanisch</t>
  </si>
  <si>
    <t>Rosenkohl</t>
  </si>
  <si>
    <t>Rote Rüben</t>
  </si>
  <si>
    <t>Rotkohl</t>
  </si>
  <si>
    <t>Rucola, Feinware</t>
  </si>
  <si>
    <t>Rucola, Grobware</t>
  </si>
  <si>
    <t>Salate, Baby Leaf Lettuce</t>
  </si>
  <si>
    <t>Salate, Blatt-, grün (Lollo, Eichblatt, Krul)</t>
  </si>
  <si>
    <t>Salate, Blatt-, rot (Lollo, Eichblatt, Krul)</t>
  </si>
  <si>
    <t>Salate, Eissalat</t>
  </si>
  <si>
    <t>Salate, Endivien, Frisee</t>
  </si>
  <si>
    <t>Salate, Endivien, glattblättrig</t>
  </si>
  <si>
    <t>Salate, Kopfsalat</t>
  </si>
  <si>
    <t>Salate, Radicchio</t>
  </si>
  <si>
    <t>Salate, verschiedene Arten</t>
  </si>
  <si>
    <t>Salate, Romana</t>
  </si>
  <si>
    <t>Salate, Romana Her­zen</t>
  </si>
  <si>
    <t>Salate, Zuckerhut</t>
  </si>
  <si>
    <t>Schnittlauch, gesät, bis 1. Schnitt</t>
  </si>
  <si>
    <t>210**</t>
  </si>
  <si>
    <t>Schnittlauch, nach einem Schnitt</t>
  </si>
  <si>
    <t>Schnittlauch, Anbau für Treiberei</t>
  </si>
  <si>
    <t>240**</t>
  </si>
  <si>
    <t>Schwarzwurzel</t>
  </si>
  <si>
    <t>75**</t>
  </si>
  <si>
    <t>Sellerie, Bund-</t>
  </si>
  <si>
    <t>Sellerie, Knollen-</t>
  </si>
  <si>
    <t>Sellerie, Stangen-</t>
  </si>
  <si>
    <t>Mairüben (mit Laub)</t>
  </si>
  <si>
    <t>Teltower Rübchen (Herbstanbau)</t>
  </si>
  <si>
    <t>Spinat, Blatt-, FM, Baby</t>
  </si>
  <si>
    <t>Weißkohl, Industrie</t>
  </si>
  <si>
    <t>Wirsing</t>
  </si>
  <si>
    <t>Zucchini</t>
  </si>
  <si>
    <t>Zuckermais</t>
  </si>
  <si>
    <t>Zwiebel, Bund-</t>
  </si>
  <si>
    <t>210*</t>
  </si>
  <si>
    <t>Zwiebel, Trocken</t>
  </si>
  <si>
    <t>155**</t>
  </si>
  <si>
    <t>Rhabarber ab 4. Standjahr Austrieb</t>
  </si>
  <si>
    <t>Rhabarber ab 4. Standjahr nach Ernte</t>
  </si>
  <si>
    <t>Spargel 1. Standjahr</t>
  </si>
  <si>
    <t>Spargel 2. Standjahr</t>
  </si>
  <si>
    <t>Spargel 3. Standjahr</t>
  </si>
  <si>
    <t xml:space="preserve">Ertragsdifferenz </t>
  </si>
  <si>
    <t>in Prozent</t>
  </si>
  <si>
    <t>Einlegegurken</t>
  </si>
  <si>
    <t>Knollensellerie</t>
  </si>
  <si>
    <t>Kopfkohl</t>
  </si>
  <si>
    <t>Rettich</t>
  </si>
  <si>
    <t>Buschbohne</t>
  </si>
  <si>
    <t>Chicoree</t>
  </si>
  <si>
    <t>Feldsalat, großblättrig</t>
  </si>
  <si>
    <t>Kohlrübe</t>
  </si>
  <si>
    <t>Möhre, Bund-</t>
  </si>
  <si>
    <t>Möhre, Industrie</t>
  </si>
  <si>
    <t>Möhre, Wasch-</t>
  </si>
  <si>
    <t>Salate, Romana Herzen</t>
  </si>
  <si>
    <t>Zuckerhut</t>
  </si>
  <si>
    <t>Schnittlauch, gesät, nach einem Schnitt</t>
  </si>
  <si>
    <t>Spinat, Blatt-, Standard</t>
  </si>
  <si>
    <t>Spinat, Hack, Standard</t>
  </si>
  <si>
    <t>Stangenbohne, Standard</t>
  </si>
  <si>
    <t>Weißkohl, Frischmarkt</t>
  </si>
  <si>
    <t>Zwiebel, Trocken-</t>
  </si>
  <si>
    <t>Rhabarber ab Ertragsbeginn</t>
  </si>
  <si>
    <t>Spargel ab Ertragsbeginn</t>
  </si>
  <si>
    <t>Berechnung der Zu- und Abschläge "Ausnahme-Gemüse" Ertragsdifferenz:</t>
  </si>
  <si>
    <t>Berechnung der Zu- und Abschläge "Sonstiges Gemüse" Ertragsdifferenz:</t>
  </si>
  <si>
    <t>sonstiges Gemüse</t>
  </si>
  <si>
    <t xml:space="preserve">Ausnahme für Einlegegurken, Knollensellerie, Porree, Rettich, </t>
  </si>
  <si>
    <t xml:space="preserve"> Zu-/Abschlag</t>
  </si>
  <si>
    <t>N­Bedarfswert</t>
  </si>
  <si>
    <t xml:space="preserve">Abschläge auf Grund der </t>
  </si>
  <si>
    <t xml:space="preserve">N-Nachlieferung aus den </t>
  </si>
  <si>
    <t>Ernteresten für</t>
  </si>
  <si>
    <t>Rosenkohl, Kopfkohl (Weiss-, Rot-, Wirsingkohl):</t>
  </si>
  <si>
    <t>Kohlgemüse</t>
  </si>
  <si>
    <t>Weißkohl</t>
  </si>
  <si>
    <t>Hinweise:</t>
  </si>
  <si>
    <t>Rhabarber 1. Standjahr</t>
  </si>
  <si>
    <t>Rhabarber 2. Standjahr Austrieb</t>
  </si>
  <si>
    <t>Rhabarber 3. Standjahr Austrieb</t>
  </si>
  <si>
    <t>Rhabarber 2. Standjahr nach Ernte</t>
  </si>
  <si>
    <t>Rhabarber 3. Standjahr nach Ernte</t>
  </si>
  <si>
    <t>Spargel ab 4. Standjahr</t>
  </si>
  <si>
    <t>Keine</t>
  </si>
  <si>
    <t>Vorfrucht</t>
  </si>
  <si>
    <t>ja</t>
  </si>
  <si>
    <t>nein</t>
  </si>
  <si>
    <t>Tabelle: Zu- und Abschläge von 40 kg N/ha je Einheit von 20 % Ertragsdifferenz</t>
  </si>
  <si>
    <t>Hinweise zur Benutzung:</t>
  </si>
  <si>
    <t># Bitte beachten Sie die Erläuterungen rechts neben der Eingabemaske</t>
  </si>
  <si>
    <t>Probenahmetiefe</t>
  </si>
  <si>
    <t xml:space="preserve"># bei Anbau verschiedener Kulturen auf zusammengefassten Flächen kann </t>
  </si>
  <si>
    <t xml:space="preserve">    b) die Ermittlung für 3 Gemüsekulturen mit unterschiedlichen N-Bedarfswerten erfolgen</t>
  </si>
  <si>
    <t>Stickstoffbedarfswert</t>
  </si>
  <si>
    <t>Abschläge auf Grund</t>
  </si>
  <si>
    <t xml:space="preserve"> der Stickstoffnachlieferung </t>
  </si>
  <si>
    <t>aus den Ernteresten für</t>
  </si>
  <si>
    <t>alle anderen in Tabelle 4 aufgeführten Kulturen</t>
  </si>
  <si>
    <t>Zuschläge bei höheren Erträgen</t>
  </si>
  <si>
    <t>SPALTE</t>
  </si>
  <si>
    <t>Abschläge bei niedrigeren Erträgen</t>
  </si>
  <si>
    <t>in kg N/ha je Einheit nach Spalte 1</t>
  </si>
  <si>
    <t>Tabelle 4: N-Bedarfswerte für Gemüsekulturen in Abhängigkeit vom Ertragsniveau, N-Nachlieferung aus Ernteresten</t>
  </si>
  <si>
    <r>
      <t xml:space="preserve">                 </t>
    </r>
    <r>
      <rPr>
        <b/>
        <sz val="10"/>
        <color theme="1"/>
        <rFont val="Arial"/>
        <family val="2"/>
      </rPr>
      <t>der Vorkultur für die Folgekultur im gleichen Jahr sowie Probenahmetiefe</t>
    </r>
  </si>
  <si>
    <t>Tabelle 5: Zu- und Abschläge auf Grund von abweichendem Ertragsniveau bei Gemüsekulturen</t>
  </si>
  <si>
    <t xml:space="preserve">Die Ertragsdifferenz ist die Differenz zwischen dem Ertragsniveau nach Tabelle 4 und dem tatsächlichen Ertragsniveau </t>
  </si>
  <si>
    <t>im Durchschnitt der letzten drei Jahre. Weicht das tatsächliche Ertragsniveau in einem der letzten drei Jahre um</t>
  </si>
  <si>
    <t>mehr als 20 % vom Ertragsniveau des jeweils vorangegangenen Jahres ab, kann statt des tatsächlichen Ertragsniveaus,</t>
  </si>
  <si>
    <t xml:space="preserve">das im Jahr der Abweichung erreicht wurde, das Ertragsniveau des jeweils vorangegangenen Jahres für die Ermittlung </t>
  </si>
  <si>
    <t>der Ertragsdifferenz herangezogen werden.</t>
  </si>
  <si>
    <t xml:space="preserve">Stickstoffgehalt in kg N/100 dt </t>
  </si>
  <si>
    <t>Anlage 7, Tabelle 2: N-Gehalt von Gemüsekulturen</t>
  </si>
  <si>
    <t>Nährstoffabfuhr in kg N/100 dt</t>
  </si>
  <si>
    <t xml:space="preserve">Mindestwirksamkeit im Jahr </t>
  </si>
  <si>
    <t>Gesamtstickstoffgehaltes</t>
  </si>
  <si>
    <t xml:space="preserve">des Aufbringens in % des </t>
  </si>
  <si>
    <t xml:space="preserve">Anlage 3: Mindestwerte für die Ausnutzung des Stickstoffs aus </t>
  </si>
  <si>
    <t xml:space="preserve">                organischen oder organisch-mineralischen Düngemitteln im Jahr des Aufbringens </t>
  </si>
  <si>
    <t>Gesamt-N-Menge kg/ha:</t>
  </si>
  <si>
    <t>anzurechnende Gesamt-N-Menge aus dem Vorjahr (Ausbringung im Vorjahr):</t>
  </si>
  <si>
    <t>Tabelle zur Berechnung</t>
  </si>
  <si>
    <t>2.3a Zu-/Abschlag je nach Ertragsdifferenz in kg N/ha (Tabelle 5) für sonstiges Gemüse</t>
  </si>
  <si>
    <t>2.3b Zu-/Abschlag je nach Ertragsdifferenz nur für Rettich, Einlegegurken, Knollensellerie, Rosenkohl, Porree, Weiss-, Rot-, Wirsingkohl</t>
  </si>
  <si>
    <t xml:space="preserve">zu 2.3 Ertragsdifferenz: Zu-/Abschläge für "Ausnahme-Gemüse" </t>
  </si>
  <si>
    <t xml:space="preserve">     Rosenkohl, Kopfkohl (Weiss-, Rot-, Wirsingkohl)</t>
  </si>
  <si>
    <t>SVERWEIS (Unterscheidung zwischen sonstiges Gemüse = 1 und Ausnahme-Gemüse =2)</t>
  </si>
  <si>
    <t>9.1 N-Bedarf für sonstiges Gemüse als bei 9.2 genannt</t>
  </si>
  <si>
    <t>9.2 N-Bedarf nur für Einlegegurken, Knollensellerie, Porree, Rettich</t>
  </si>
  <si>
    <t>Unterscheidung</t>
  </si>
  <si>
    <t>zwischen</t>
  </si>
  <si>
    <t>sonstiges Gemüse u.</t>
  </si>
  <si>
    <t>Ausnahmegemüse</t>
  </si>
  <si>
    <t>Dünger</t>
  </si>
  <si>
    <t xml:space="preserve">% N </t>
  </si>
  <si>
    <t>AHL + Schwefel (Piasan-S 25/6)</t>
  </si>
  <si>
    <t>AHL + Schwefel stabilisiert</t>
  </si>
  <si>
    <t>AHL stabilisiert (Alzon flüssig)</t>
  </si>
  <si>
    <t>Ammoniumsulfat Schwefelsaures Ammoniak (ASS)</t>
  </si>
  <si>
    <t>Ammoniumsulfat-Harnstoff-Lösung</t>
  </si>
  <si>
    <t>Ammoniumsulfatlösung (ASL)</t>
  </si>
  <si>
    <t>Ammoniumthiosulfat (ATS)</t>
  </si>
  <si>
    <t>Ammonnitratharnstofflösung (AHL)</t>
  </si>
  <si>
    <t>Ammonsulfatsalpeter (ASS)</t>
  </si>
  <si>
    <t>AS-Düngerlösung (Lenasol)</t>
  </si>
  <si>
    <t>Harnstoff</t>
  </si>
  <si>
    <t>Harnstoff + Schwefel (YaraUreas)</t>
  </si>
  <si>
    <t>Harnstoff stabilisiert(Alzon 46)</t>
  </si>
  <si>
    <t>Harnstoff–Ammonsulfat (Piamon 33 S)</t>
  </si>
  <si>
    <t>Kalkammonsalpeter (KAS)</t>
  </si>
  <si>
    <t>Kalkstickstoff, geperlt (Perlka)</t>
  </si>
  <si>
    <t>KAS + Mg + S (YaraBela Optimag 24)</t>
  </si>
  <si>
    <t>KAS + S (z. B. YaraBela Sulfan)</t>
  </si>
  <si>
    <t>NPK 12-7-17-2</t>
  </si>
  <si>
    <t>Akra Kombi</t>
  </si>
  <si>
    <t>Entec 26 (ASS stabilisiert)</t>
  </si>
  <si>
    <t>Entec perfekt (ASS stabilisiert)</t>
  </si>
  <si>
    <t>Nitroka</t>
  </si>
  <si>
    <t>Nitrophoska perfekt</t>
  </si>
  <si>
    <t>NPK 15</t>
  </si>
  <si>
    <t>Cultan</t>
  </si>
  <si>
    <t>Kaliumnitrat löslich</t>
  </si>
  <si>
    <t>Kalksalpeter</t>
  </si>
  <si>
    <t>AHL = Ammonium-Nitrat-Harnstofflösung</t>
  </si>
  <si>
    <t>Vorfrucht (Hauptfrucht des Vorjahres)</t>
  </si>
  <si>
    <t>Nicht erste Kultur</t>
  </si>
  <si>
    <t>Grünland</t>
  </si>
  <si>
    <t>Dauerbrache</t>
  </si>
  <si>
    <t>Luzerne</t>
  </si>
  <si>
    <t>Klee</t>
  </si>
  <si>
    <t>Kleegras</t>
  </si>
  <si>
    <t>Rotationsbrache mit Leguminose</t>
  </si>
  <si>
    <t>Rotationsbrache ohne Leguminose</t>
  </si>
  <si>
    <t>Zuckerrüben ohne Blattabfuhr</t>
  </si>
  <si>
    <t>Raps</t>
  </si>
  <si>
    <t xml:space="preserve">Körnerleguminose </t>
  </si>
  <si>
    <t>Feldgras</t>
  </si>
  <si>
    <t>Getreide (mit und ohne Stroh)</t>
  </si>
  <si>
    <t>Silosmais</t>
  </si>
  <si>
    <t>Körnermais</t>
  </si>
  <si>
    <t>Kartoffel</t>
  </si>
  <si>
    <t>Gemüse ohne Kohlarten</t>
  </si>
  <si>
    <t xml:space="preserve">Leguminose  abgefroren </t>
  </si>
  <si>
    <t>Abschlag in</t>
  </si>
  <si>
    <t>kg N/ha</t>
  </si>
  <si>
    <t>Keiner</t>
  </si>
  <si>
    <t>Kopfkohl: auch Spitzkohl</t>
  </si>
  <si>
    <t>R1</t>
  </si>
  <si>
    <t>R2</t>
  </si>
  <si>
    <r>
      <rPr>
        <b/>
        <sz val="10"/>
        <color rgb="FFFF0000"/>
        <rFont val="Arial"/>
        <family val="2"/>
      </rPr>
      <t>R3</t>
    </r>
    <r>
      <rPr>
        <b/>
        <sz val="10"/>
        <color theme="1"/>
        <rFont val="Arial"/>
        <family val="2"/>
      </rPr>
      <t xml:space="preserve">: Berechnungen zu 2.3: </t>
    </r>
  </si>
  <si>
    <t>R4</t>
  </si>
  <si>
    <t>Humusgehalt</t>
  </si>
  <si>
    <t>Ernteverfrühung</t>
  </si>
  <si>
    <t>Tabelle 7: Abschläge in Abhängigkeit von Vor- und Zwischenfrüchten</t>
  </si>
  <si>
    <t>Mindestabschlag</t>
  </si>
  <si>
    <t xml:space="preserve">Leguminose, abgefroren </t>
  </si>
  <si>
    <t>Nicht die erste Kultur im Jahr</t>
  </si>
  <si>
    <t>60 cm</t>
  </si>
  <si>
    <t>90 cm</t>
  </si>
  <si>
    <t>30 cm</t>
  </si>
  <si>
    <t>15 cm</t>
  </si>
  <si>
    <t>t/ha</t>
  </si>
  <si>
    <t>m³/ha</t>
  </si>
  <si>
    <t>Biodünger (Bio Energy GmbH)</t>
  </si>
  <si>
    <t>Bio-Langzeitdünger</t>
  </si>
  <si>
    <t>Bionalla</t>
  </si>
  <si>
    <t>Blutmehl (94.2% TS)</t>
  </si>
  <si>
    <t>Condit 5</t>
  </si>
  <si>
    <t>Erbsenschrot (86.5% TS)</t>
  </si>
  <si>
    <t>Federmehl (88.6% TS)</t>
  </si>
  <si>
    <t>Fence N</t>
  </si>
  <si>
    <t>Fischmehl (91.7% TS)</t>
  </si>
  <si>
    <t>Geflügelmist (60% TS)</t>
  </si>
  <si>
    <t>Geflügelmist, frisch (60% TS)</t>
  </si>
  <si>
    <t>Geohumus Phytopower BIO</t>
  </si>
  <si>
    <t>Getrocknetes Pflanzenmaterial/Corbs (95% TS)</t>
  </si>
  <si>
    <t>Gründüngung (15% TS)</t>
  </si>
  <si>
    <t>Gründüngung, Leguminosen (15% TS)</t>
  </si>
  <si>
    <t>Gründüngung, Nichtleguminosen (15% TS)</t>
  </si>
  <si>
    <t>Guano (95% TS)</t>
  </si>
  <si>
    <t>Haarmehl, Pellets (94% TS)</t>
  </si>
  <si>
    <t>Hähnchen-/Broilermist (60% TS)</t>
  </si>
  <si>
    <t>Horndünger (90% TS)</t>
  </si>
  <si>
    <t>Horngrieß</t>
  </si>
  <si>
    <t>Hornmehl (90% TS)</t>
  </si>
  <si>
    <t>Hornmehlpellets (90% TS)</t>
  </si>
  <si>
    <t>Hühnerfrischkot (28% TS)</t>
  </si>
  <si>
    <t>Hühnerkot, getrocknet (50% TS)</t>
  </si>
  <si>
    <t>Hühnerkot, getrocknet (70% TS)</t>
  </si>
  <si>
    <t>Kaffeemehl (95% TS)</t>
  </si>
  <si>
    <t>Leguminosencorbs (95% TS)</t>
  </si>
  <si>
    <t>Leindotter (88% TS)</t>
  </si>
  <si>
    <t>Macrisol 4,5+0,3+6+0,1MgO+0,5 S</t>
  </si>
  <si>
    <t>Naturdünger aus Pferdemist (Enegro)</t>
  </si>
  <si>
    <t>NATUREN BIO Beeren-/Tomatendünger</t>
  </si>
  <si>
    <t>Naturen BIO Hornspäne</t>
  </si>
  <si>
    <t>Naturen BIO Pferdedung</t>
  </si>
  <si>
    <t>NATUREN BIO Tomaten &amp; Kräuter-Nahrung</t>
  </si>
  <si>
    <t>Olivenextraktionsschrot (88% TS)</t>
  </si>
  <si>
    <t>OPF granular 11-5</t>
  </si>
  <si>
    <t>PERLHUMUS®</t>
  </si>
  <si>
    <t>Provita Haarmehl-Pellets</t>
  </si>
  <si>
    <t>Provita Pellet 105</t>
  </si>
  <si>
    <t>Provita Phytogran 6+3+2</t>
  </si>
  <si>
    <t>Provita Phytogrieß</t>
  </si>
  <si>
    <t>Rapsextraktionsschrot (88.4% TS)</t>
  </si>
  <si>
    <t>Rapskuchen (50% TS)</t>
  </si>
  <si>
    <t>Rizinusschrot (91% TS)</t>
  </si>
  <si>
    <t>Schafwolle (94.2% TS)</t>
  </si>
  <si>
    <t>Senfextraktionsschrot (90% TS)</t>
  </si>
  <si>
    <t>Siforga Bio 10-1-3</t>
  </si>
  <si>
    <t>Siforga Bio 4-1-8</t>
  </si>
  <si>
    <t>Siforga Bio 5-3-8</t>
  </si>
  <si>
    <t>SNOEKs Meisterdünger</t>
  </si>
  <si>
    <t>Sojabohnenmehl (90% TS)</t>
  </si>
  <si>
    <t>Sojabohnenschrot (95.1% TS)</t>
  </si>
  <si>
    <t>Sojaextraktionsschrot (89.6% TS)</t>
  </si>
  <si>
    <t>Sojaölkuchen (50% TS)</t>
  </si>
  <si>
    <t>STALLGRENA</t>
  </si>
  <si>
    <t>Symbionta Organic Royal Universal</t>
  </si>
  <si>
    <t>Team F</t>
  </si>
  <si>
    <t>Terra 21 Naturdünger</t>
  </si>
  <si>
    <t>TerraGold-Wurmhumus</t>
  </si>
  <si>
    <t>Terragon® Bio-Malsch</t>
  </si>
  <si>
    <t>Terragon® Bio-Universal</t>
  </si>
  <si>
    <t>TERRAGON® Haarmehlpellets</t>
  </si>
  <si>
    <t>TERRAGON® Hornmehlpellets</t>
  </si>
  <si>
    <t>Terragon® Powerkorn</t>
  </si>
  <si>
    <t>TERRAmalz® Bio Perfekt</t>
  </si>
  <si>
    <t>Trester, Trauben (50% TS)</t>
  </si>
  <si>
    <t>TRIBÚ</t>
  </si>
  <si>
    <t>Vegetal mit Horn</t>
  </si>
  <si>
    <t>Verde Bio-Pflanzendünger und Vitalisierung</t>
  </si>
  <si>
    <t>Walkhaare (93% TS)</t>
  </si>
  <si>
    <t>Wilhelms Best Granulat</t>
  </si>
  <si>
    <t>Wurzelrückstände (15% TS)</t>
  </si>
  <si>
    <t>Wuxal® Aminoplant</t>
  </si>
  <si>
    <t>WUXAL®Amino</t>
  </si>
  <si>
    <t>Biogasgülle (5% TS)</t>
  </si>
  <si>
    <t>Biogasgülle (Hauptbestandteil Pflanzen) (7% TS)</t>
  </si>
  <si>
    <t>Biogasgülle, aus Kleegras (9% TS)</t>
  </si>
  <si>
    <t>Biogasgülle, aus Rindergülle (7% TS)</t>
  </si>
  <si>
    <t>Biogasgülle, aus Schweinegülle (5.2% TS)</t>
  </si>
  <si>
    <t>Biomus</t>
  </si>
  <si>
    <t>Naturdünger flüssig fermentiert</t>
  </si>
  <si>
    <t>Schlempe, dünn Mais (5.5% TS)</t>
  </si>
  <si>
    <t>Vinasse (60% TS)</t>
  </si>
  <si>
    <t>Vinasse Extrakt 30</t>
  </si>
  <si>
    <t>Vinasse, Zuckerrohr (55% TS)</t>
  </si>
  <si>
    <t>Vinasse, Zuckerrübe (65% TS)</t>
  </si>
  <si>
    <t>Vinasse-Kalisulfat (E.V.A)</t>
  </si>
  <si>
    <t>5. 1 N-Nachlieferung aus der organischen Düngung der Vorjahre (incl. organisch-mineralische Düngung): ohne Kompost</t>
  </si>
  <si>
    <t>5. 1 N-Nachlieferung aus der organischen Düngung der Vorjahre (incl. organisch-mineralische Düngung): Kompost</t>
  </si>
  <si>
    <t>N-Gehalt in kg/t:</t>
  </si>
  <si>
    <t>Kompost, Geflügelmist (42% TS)</t>
  </si>
  <si>
    <t>Kompost, Misch- (65% TS)</t>
  </si>
  <si>
    <t>Kompost, Rindermist (25% TS)</t>
  </si>
  <si>
    <t>Kompost, Schweinemist (25% TS)</t>
  </si>
  <si>
    <t>Kompost, Wurm-/Vermi- (30% TS)</t>
  </si>
  <si>
    <t>KOMPOST</t>
  </si>
  <si>
    <t>ausgebrachte Menge in t/ha:</t>
  </si>
  <si>
    <t>Stickstoff-Düngebedarfsermittlung für den Gemüsebau</t>
  </si>
  <si>
    <t>Berechnung der Düngermenge gemäß dem ermittelten N-Düngebedarf in kg/ha</t>
  </si>
  <si>
    <t xml:space="preserve">Abfuhr der ganzen Pflanze </t>
  </si>
  <si>
    <t xml:space="preserve">    a) ein durchschnittlicher N-Bedarfswert gebildet werden, oder</t>
  </si>
  <si>
    <t>Berechnungen mit den dazugehörigen Tabellen</t>
  </si>
  <si>
    <t>kein Kompost</t>
  </si>
  <si>
    <t>Abfuhr der ganzen Pflanze</t>
  </si>
  <si>
    <t>Einheit (40 kg N/ha)</t>
  </si>
  <si>
    <t>Einheit (20 kg N/ha)</t>
  </si>
  <si>
    <t>Kompost</t>
  </si>
  <si>
    <t>jährlicher Abschlag für 3 Folgejahre</t>
  </si>
  <si>
    <t>1. Jahr: 4 %</t>
  </si>
  <si>
    <t>2. Jahr: 3 %</t>
  </si>
  <si>
    <t>3. Jahr: 3 %</t>
  </si>
  <si>
    <t>der mit dem Kompost aufgebrachten Menge an Gesamt-N</t>
  </si>
  <si>
    <t>Einbau in DBE!!!</t>
  </si>
  <si>
    <t>Sonstiges Gemüse</t>
  </si>
  <si>
    <t>Ermittlung Ertragsdifferenz</t>
  </si>
  <si>
    <t>R5</t>
  </si>
  <si>
    <t xml:space="preserve">Für eine Bodentiefe von:  </t>
  </si>
  <si>
    <t>Erdbeeren, Pflanzung</t>
  </si>
  <si>
    <t>Erdbeeren, Frühjahr</t>
  </si>
  <si>
    <t>Erdbeeren, nach Ernte</t>
  </si>
  <si>
    <t xml:space="preserve">   eine N-Bedarfsermittlung durchzuführen</t>
  </si>
  <si>
    <t xml:space="preserve">    in der 4. Kulturwoche bei: Chicoreerüben, Bundmöhren, Pastinake, Bundzwiebeln</t>
  </si>
  <si>
    <t xml:space="preserve">    in der 6. Kulturwoche bei: Industrie-Möhren, Waschmöhren, Wurzelpetersilie, Schnittlauch gesät, Schnittlauchanbau für Treiberei,</t>
  </si>
  <si>
    <t xml:space="preserve"># bei satzweisem Anbau der 2. Kultur Gemüse (wenn im gleichen Jahr die Vorkultur Gemüse war) </t>
  </si>
  <si>
    <t>Zeitpunkte zur Ermittlung der verfügbaren N-Menge im Boden (N-Bedarfsermittlung)</t>
  </si>
  <si>
    <t xml:space="preserve">    und kann auch innerhalb des Jahres auf mehrere Kulturen aufgeteilt werden</t>
  </si>
  <si>
    <t># die N-Nachlieferung ist nur einmal innerhalb des Düngejahres anzurechnen (Erst-/Zweit-/Drittkultur)</t>
  </si>
  <si>
    <t>3.2 Betriebs-Ertragsniveau der Kultur im Durchschnitt der letzten 3 Jahre in dt/ha</t>
  </si>
  <si>
    <t>5. Ist der Humusgehalt &gt; 4,0 %?</t>
  </si>
  <si>
    <t>1. Allgemeines und Auswahl der Kulturen</t>
  </si>
  <si>
    <t>zu 3. Ertragsniveau</t>
  </si>
  <si>
    <r>
      <rPr>
        <b/>
        <sz val="14"/>
        <color theme="1"/>
        <rFont val="Arial"/>
        <family val="2"/>
      </rPr>
      <t>zu 5. N-Nachlieferung aus dem Bodenvorrat</t>
    </r>
    <r>
      <rPr>
        <sz val="14"/>
        <color theme="1"/>
        <rFont val="Arial"/>
        <family val="2"/>
      </rPr>
      <t xml:space="preserve"> </t>
    </r>
  </si>
  <si>
    <t># Zuschlag für Ernteverfrühung gilt nicht für Spargeldammfolien</t>
  </si>
  <si>
    <t># die anzurechnende Vorfrucht ist die Kultur, die als letzte im Vorjahr Pflanzenrückstände hinterlassen hat</t>
  </si>
  <si>
    <t># die nachträglich eingetretenen Umstände sind nachzuweisen</t>
  </si>
  <si>
    <t># im Bedarfsfall in Kontakt mit dem Erzeugerring oder der zuständigen Behörde treten, z. B. AELF, LFL</t>
  </si>
  <si>
    <t># Berücksichtigung nur nach erneuter N-Bedarfsermittlung auf Basis der aktuell verfügbaren Stickstoffmenge</t>
  </si>
  <si>
    <t xml:space="preserve">   nach den Werten des KNS-Systems oder N-Expert</t>
  </si>
  <si>
    <t>zu 6. N-Nachlieferung aus der organischen Düngung der Vorjahre</t>
  </si>
  <si>
    <t>Champost (37 % TS)</t>
  </si>
  <si>
    <t>Kompost, Bioabfall (60% TS)</t>
  </si>
  <si>
    <t xml:space="preserve">Kompost, Rinden (40% TS) </t>
  </si>
  <si>
    <t>Kompost, Trester (60% TS)</t>
  </si>
  <si>
    <t>Einheit</t>
  </si>
  <si>
    <t>Ackerbohnen, Mehl, Pellets, Schrot (87% TS)</t>
  </si>
  <si>
    <t>Ackerbohnenschrot (86% TS) Öko. Landbau</t>
  </si>
  <si>
    <t xml:space="preserve">Biogasgülle (7% TS) </t>
  </si>
  <si>
    <t>Erbsenschrot (86% TS) Öko. Landbau</t>
  </si>
  <si>
    <t>Ernterückstände, Gemüse (15% TS)</t>
  </si>
  <si>
    <t>Ernterückstände, Mais (95% TS) Öko. Landbau</t>
  </si>
  <si>
    <t xml:space="preserve">Filterhefe stichfest (35% TS) </t>
  </si>
  <si>
    <t xml:space="preserve">Ernterückstände, Zwischenfrucht (15% TS) </t>
  </si>
  <si>
    <t xml:space="preserve">Fleischknochenmehl (95% TS) </t>
  </si>
  <si>
    <t>Fleischknochenmehl (95% TS) Öko. Landbau</t>
  </si>
  <si>
    <t xml:space="preserve">Flugentenmist (30% TS) </t>
  </si>
  <si>
    <t>Gänsemist (30% TS)</t>
  </si>
  <si>
    <t xml:space="preserve">Gärreste aus Biogasanlagen (6% TS) </t>
  </si>
  <si>
    <t>Gärtner's Hornmehl, Hornspäne</t>
  </si>
  <si>
    <t>Gerstenstroh (90% TS)</t>
  </si>
  <si>
    <t>Grünguthäcksel (50% TS)</t>
  </si>
  <si>
    <t xml:space="preserve">Haferstroh (90% TS) </t>
  </si>
  <si>
    <t xml:space="preserve">Hähnchenmist, Mast (60% TS) </t>
  </si>
  <si>
    <t xml:space="preserve">Hornspäne (90% TS) </t>
  </si>
  <si>
    <t xml:space="preserve">Hühnergülle (11% TS) </t>
  </si>
  <si>
    <t>Hühnergülle (14% TS)</t>
  </si>
  <si>
    <t xml:space="preserve">Hühnerkot (50% TS) </t>
  </si>
  <si>
    <t xml:space="preserve">Hühnerkot, frisch (23% TS) </t>
  </si>
  <si>
    <t>Hühnerkot, frisch (28% TS)</t>
  </si>
  <si>
    <t>Hühnerkot, frisch (12% TS)</t>
  </si>
  <si>
    <t xml:space="preserve">Hühnermist (50% TS) </t>
  </si>
  <si>
    <t xml:space="preserve">Hühner-und Hähnchenmist (30% TS) </t>
  </si>
  <si>
    <t xml:space="preserve">Hühner-und Hähnchenmist (60% TS) </t>
  </si>
  <si>
    <t xml:space="preserve">Kaninchenmist (30% TS) </t>
  </si>
  <si>
    <t xml:space="preserve">Kartoffelfruchtwasser (4% TS) </t>
  </si>
  <si>
    <t xml:space="preserve">Kartoffelfruchtwasser, Konzentrat (48% TS) </t>
  </si>
  <si>
    <t xml:space="preserve">Kartoffelschlempe (5% TS) </t>
  </si>
  <si>
    <t>Kleegrascorbs, -mehl (95% TS)</t>
  </si>
  <si>
    <t>Knochenmehl (95% TS)</t>
  </si>
  <si>
    <t>Landschaftspflegematerial (40% TS)</t>
  </si>
  <si>
    <t>Lupinen, Mehl, Pellets, Schrot (90% TS)</t>
  </si>
  <si>
    <t>Luzernecorbs, -mehl (95% TS)</t>
  </si>
  <si>
    <t>Maltaflor, Universal, Bio (93% TS)</t>
  </si>
  <si>
    <t>Malzkeime (90% TS)</t>
  </si>
  <si>
    <t>Mischgülle (8% TS)</t>
  </si>
  <si>
    <t xml:space="preserve">Mischgülle (4% TS) </t>
  </si>
  <si>
    <t>Pferdemist (30% TS)</t>
  </si>
  <si>
    <t xml:space="preserve">Putenmist (45% TS) </t>
  </si>
  <si>
    <t xml:space="preserve">Putenmist (60% TS) </t>
  </si>
  <si>
    <t xml:space="preserve">Rebenhäcksel (Hopfen) (27% TS) </t>
  </si>
  <si>
    <t xml:space="preserve">Rhizinusschrot (70% TS) </t>
  </si>
  <si>
    <t xml:space="preserve">Roggenstroh (90% TS) </t>
  </si>
  <si>
    <t xml:space="preserve">Sägemehl (70% TS) </t>
  </si>
  <si>
    <t xml:space="preserve">Schafmist (30% TS) </t>
  </si>
  <si>
    <t xml:space="preserve">Schlachtabfälle Fettabscheider (30% TS) </t>
  </si>
  <si>
    <t>Schlachtabfälle Panseninhalt (30% TS)</t>
  </si>
  <si>
    <t xml:space="preserve">Schlempe, Kartoffel (5% TS) </t>
  </si>
  <si>
    <t>Schlempe, Getreide (6% TS)</t>
  </si>
  <si>
    <t xml:space="preserve">Schweinegülle (8% TS) </t>
  </si>
  <si>
    <t>Schweinegülle, Mast Standardfutter (5% TS)</t>
  </si>
  <si>
    <t xml:space="preserve">Schweinegülle, Mast N-,P-reduziert (5% TS) </t>
  </si>
  <si>
    <t xml:space="preserve">Schweinegülle, Sauenzucht, N-,P-reduziert (5% TS) </t>
  </si>
  <si>
    <t>Schweinegülle, Sauenzucht, Standardfutter (5% TS)</t>
  </si>
  <si>
    <t xml:space="preserve">Silagesickersaft (4% TS) </t>
  </si>
  <si>
    <t xml:space="preserve">Stroh, Weizen (90% TS) </t>
  </si>
  <si>
    <t xml:space="preserve">Stroh, Streuwiese (90% TS) </t>
  </si>
  <si>
    <t>Traubenkernmehl, -ölkuchen (50% TS)</t>
  </si>
  <si>
    <t>Wickenmeal, -pellets, -schrot (89.5% TS)</t>
  </si>
  <si>
    <t>Ziegenmist (25% TS)</t>
  </si>
  <si>
    <t xml:space="preserve">Ziegenmist (30% TS) </t>
  </si>
  <si>
    <t>Organische Dünger</t>
  </si>
  <si>
    <t xml:space="preserve">Rindergülle, Bullenmast (8% TS) </t>
  </si>
  <si>
    <t xml:space="preserve">Rindergülle, Milchvieh Acker (8% TS) </t>
  </si>
  <si>
    <t>Rindergülle, Milchvieh Grünland (8% TS)</t>
  </si>
  <si>
    <t xml:space="preserve">Rinderjauche (3% TS) </t>
  </si>
  <si>
    <t xml:space="preserve">Rindermist, Kurz-,Mittellangstand (25% TS) </t>
  </si>
  <si>
    <t xml:space="preserve">Rindermist, Tiefstall (25% TS) </t>
  </si>
  <si>
    <t xml:space="preserve">Schweinejauche (2% TS) </t>
  </si>
  <si>
    <t>Schweinemist (25% TS)</t>
  </si>
  <si>
    <t xml:space="preserve">Mischmist, Rinder/Schweinejauche (25% TS) </t>
  </si>
  <si>
    <t>Haar- und Federnmehl (98% TS) Öko. Landbau</t>
  </si>
  <si>
    <t>Haarmehl, Pellets (95% TS) Öko. Landbau</t>
  </si>
  <si>
    <t xml:space="preserve">Geflügelmist (45% TS) </t>
  </si>
  <si>
    <r>
      <t>N</t>
    </r>
    <r>
      <rPr>
        <b/>
        <vertAlign val="subscript"/>
        <sz val="12"/>
        <rFont val="Calibri"/>
        <family val="2"/>
      </rPr>
      <t>mineralisch</t>
    </r>
    <r>
      <rPr>
        <b/>
        <sz val="12"/>
        <rFont val="Calibri"/>
        <family val="2"/>
      </rPr>
      <t xml:space="preserve"> kg/t, m³ FM</t>
    </r>
  </si>
  <si>
    <r>
      <t>N</t>
    </r>
    <r>
      <rPr>
        <b/>
        <vertAlign val="subscript"/>
        <sz val="12"/>
        <rFont val="Calibri"/>
        <family val="2"/>
      </rPr>
      <t>gesamt</t>
    </r>
    <r>
      <rPr>
        <b/>
        <sz val="12"/>
        <rFont val="Calibri"/>
        <family val="2"/>
      </rPr>
      <t xml:space="preserve"> kg/t, m³ FM</t>
    </r>
  </si>
  <si>
    <t xml:space="preserve"># bei mehr als einer Kultur (Kulturfolge innh. eines Jahres) auf dem Schlag/Bewirtschaftungseinheit </t>
  </si>
  <si>
    <t xml:space="preserve">Kompost, Champost 4 % Gesamt N 1. Jahr,  3 % Gesamt N in den folgenden zwei Jahren </t>
  </si>
  <si>
    <r>
      <t>N</t>
    </r>
    <r>
      <rPr>
        <b/>
        <vertAlign val="subscript"/>
        <sz val="10"/>
        <color theme="1"/>
        <rFont val="Arial"/>
        <family val="2"/>
      </rPr>
      <t>min</t>
    </r>
    <r>
      <rPr>
        <b/>
        <sz val="10"/>
        <color theme="1"/>
        <rFont val="Arial"/>
        <family val="2"/>
      </rPr>
      <t xml:space="preserve"> kg/Tonne, m</t>
    </r>
    <r>
      <rPr>
        <b/>
        <vertAlign val="superscript"/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 xml:space="preserve"> FM</t>
    </r>
  </si>
  <si>
    <r>
      <t>N</t>
    </r>
    <r>
      <rPr>
        <b/>
        <vertAlign val="subscript"/>
        <sz val="10"/>
        <color theme="1"/>
        <rFont val="Arial"/>
        <family val="2"/>
      </rPr>
      <t>gesamt</t>
    </r>
    <r>
      <rPr>
        <b/>
        <sz val="10"/>
        <color theme="1"/>
        <rFont val="Arial"/>
        <family val="2"/>
      </rPr>
      <t xml:space="preserve"> kg/Tonne, m</t>
    </r>
    <r>
      <rPr>
        <b/>
        <vertAlign val="superscript"/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 xml:space="preserve"> FM</t>
    </r>
  </si>
  <si>
    <t>Komposte</t>
  </si>
  <si>
    <t>1. Vorjahr: anzurechnende Gesamt-N-Menge aus dem Vorjahr (Ausbringung im Vorjahr):</t>
  </si>
  <si>
    <t>2. Vorjahr: anzurechnende Gesamt-N-Menge aus dem Vorjahr (Ausbringung im Vorjahr):</t>
  </si>
  <si>
    <t>3. Vorjahr: anzurechnende Gesamt-N-Menge aus dem Vorjahr (Ausbringung im Vorjahr):</t>
  </si>
  <si>
    <t xml:space="preserve"># Ausnahme bei Kompost: für 3 Folgejahre nach der Ausbringung ist ein jährlicher Abschlag von </t>
  </si>
  <si>
    <t xml:space="preserve">   4 % (1. Folgejahr) bzw. 3 % (2. und 3. Folgejahr) der mit dem Kompost aufgebrachten Menge an Gesamt-N anzurechnen</t>
  </si>
  <si>
    <t>1. Vorjahr</t>
  </si>
  <si>
    <t>2. Vorjahr</t>
  </si>
  <si>
    <t>3. Vorjahr</t>
  </si>
  <si>
    <t xml:space="preserve">   dann können Abschläge der Vorkultur um bis zu 2/3 verringert werden</t>
  </si>
  <si>
    <t>Vorkultur ganze Pflanze abgefahren</t>
  </si>
  <si>
    <t>zu 8. N-Nachlieferung aus Ernteresten der Vorkultur</t>
  </si>
  <si>
    <r>
      <t>4. Im Boden verfügbare N-Menge (N</t>
    </r>
    <r>
      <rPr>
        <b/>
        <vertAlign val="subscript"/>
        <sz val="14"/>
        <color theme="1"/>
        <rFont val="Arial"/>
        <family val="2"/>
      </rPr>
      <t>min</t>
    </r>
    <r>
      <rPr>
        <b/>
        <sz val="14"/>
        <color theme="1"/>
        <rFont val="Arial"/>
        <family val="2"/>
      </rPr>
      <t>) in kg N/ha:</t>
    </r>
  </si>
  <si>
    <t xml:space="preserve">2/3 Korrektur der </t>
  </si>
  <si>
    <t xml:space="preserve">wenn Einarbeitung &gt;= 4 Wochen vor </t>
  </si>
  <si>
    <t>Nmin-Probenahme</t>
  </si>
  <si>
    <t>Summierung der Einzelwerte</t>
  </si>
  <si>
    <t># Alle für den Gemüsebau relevanten Tabellen der Düngevordnung sind in den Tabellenblättern aufgeführt</t>
  </si>
  <si>
    <t>Auswahl des mineralischen Düngers:</t>
  </si>
  <si>
    <t>Menge an Düngemittel in kg/ha:</t>
  </si>
  <si>
    <t>9. Erfolgt eine Ernteverfrühung?</t>
  </si>
  <si>
    <t xml:space="preserve">Name des Betriebes: </t>
  </si>
  <si>
    <t xml:space="preserve">Datum der Bedarfsermittlung: </t>
  </si>
  <si>
    <t xml:space="preserve">Schlag/Bewirtschaftungseinheit, Größe in ha: </t>
  </si>
  <si>
    <t xml:space="preserve">Kultur: </t>
  </si>
  <si>
    <t xml:space="preserve">Vorkultur (Gemüse nach Gemüse im gleichen Jahr): </t>
  </si>
  <si>
    <t>6. N-Nachlieferung aus der organischen Düngung der Vorjahre (incl. organisch-mineralisch)</t>
  </si>
  <si>
    <t xml:space="preserve">Vorkultur als ganze Pflanze abgefahren?    </t>
  </si>
  <si>
    <t xml:space="preserve">Erntereste 4 Wochen oder länger vor der     </t>
  </si>
  <si>
    <r>
      <t xml:space="preserve">                                    N</t>
    </r>
    <r>
      <rPr>
        <b/>
        <vertAlign val="subscript"/>
        <sz val="14"/>
        <color theme="1"/>
        <rFont val="Arial"/>
        <family val="2"/>
      </rPr>
      <t>min</t>
    </r>
    <r>
      <rPr>
        <b/>
        <sz val="14"/>
        <color theme="1"/>
        <rFont val="Arial"/>
        <family val="2"/>
      </rPr>
      <t xml:space="preserve">-Probe eingearbeitet?      </t>
    </r>
  </si>
  <si>
    <t>11. Zuschlag aufgrund nachträglich eintretender Umstände (z. B. Witterungsereignisse)</t>
  </si>
  <si>
    <t>zu 11. Nachträglich eintretende Umstände (z. B. Starkregen)</t>
  </si>
  <si>
    <t xml:space="preserve"># Zur Dokumentation empfiehlt sich ein Ausdruck und für jede N-Bedarfsermittlung eines Schlages/Bewirtschaftungseinheit </t>
  </si>
  <si>
    <t xml:space="preserve">   eine eigene Excel-Datei anzulegen</t>
  </si>
  <si>
    <t xml:space="preserve"># vor dem Aufbringen wesentlicher N-Mengen (&gt; 50 kg N/ha/Jahr) ist für jeden Schlag oder jede Bewirtschaftungseinheit </t>
  </si>
  <si>
    <r>
      <t>zu 4. N</t>
    </r>
    <r>
      <rPr>
        <b/>
        <vertAlign val="subscript"/>
        <sz val="14"/>
        <color theme="1"/>
        <rFont val="Arial"/>
        <family val="2"/>
      </rPr>
      <t>min</t>
    </r>
    <r>
      <rPr>
        <b/>
        <sz val="14"/>
        <color theme="1"/>
        <rFont val="Arial"/>
        <family val="2"/>
      </rPr>
      <t>-Gehalte im Boden</t>
    </r>
  </si>
  <si>
    <r>
      <t># Verpflichtung zur N</t>
    </r>
    <r>
      <rPr>
        <vertAlign val="subscript"/>
        <sz val="12"/>
        <rFont val="Arial"/>
        <family val="2"/>
      </rPr>
      <t>min</t>
    </r>
    <r>
      <rPr>
        <sz val="12"/>
        <rFont val="Arial"/>
        <family val="2"/>
      </rPr>
      <t>-Probenahme bei Vorkultur Gemüse im gleichen Jahr (vor 2. Kultur Gemüse, wenn vorher Gemüse)</t>
    </r>
  </si>
  <si>
    <r>
      <t xml:space="preserve">   sind für die N-Bedarfsermittlungen im Abstand von max. 6 Wochen auch N</t>
    </r>
    <r>
      <rPr>
        <vertAlign val="subscript"/>
        <sz val="12"/>
        <color theme="1"/>
        <rFont val="Arial"/>
        <family val="2"/>
      </rPr>
      <t>min</t>
    </r>
    <r>
      <rPr>
        <sz val="12"/>
        <color theme="1"/>
        <rFont val="Arial"/>
        <family val="2"/>
      </rPr>
      <t>-Probenahmen durchzuführen</t>
    </r>
  </si>
  <si>
    <r>
      <t># sind die Erntereste 4 Wochen oder länger vor der N</t>
    </r>
    <r>
      <rPr>
        <vertAlign val="subscript"/>
        <sz val="12"/>
        <color theme="1"/>
        <rFont val="Arial"/>
        <family val="2"/>
      </rPr>
      <t>min</t>
    </r>
    <r>
      <rPr>
        <sz val="12"/>
        <color theme="1"/>
        <rFont val="Arial"/>
        <family val="2"/>
      </rPr>
      <t xml:space="preserve">-Probenahme eingearbeitet worden, </t>
    </r>
  </si>
  <si>
    <t>zu 9. Ernteverfrühung (bei Abdeckung mit Folie/Vlies erfolgt ein Zuschlag von 20 kg N/ha)</t>
  </si>
  <si>
    <t>Frischmasse, Ganzpflanze</t>
  </si>
  <si>
    <t xml:space="preserve"> Frischmasse, Haupternteprodukt</t>
  </si>
  <si>
    <t xml:space="preserve">Erdbeeren </t>
  </si>
  <si>
    <t>-</t>
  </si>
  <si>
    <t xml:space="preserve">   auf zusammengefassten Flächen mindestens für eine der satzweise angebauten Gemüsekulturen</t>
  </si>
  <si>
    <r>
      <t xml:space="preserve"># </t>
    </r>
    <r>
      <rPr>
        <b/>
        <sz val="12"/>
        <rFont val="Arial"/>
        <family val="2"/>
      </rPr>
      <t>davon abweichend:</t>
    </r>
  </si>
  <si>
    <r>
      <t xml:space="preserve"># </t>
    </r>
    <r>
      <rPr>
        <b/>
        <sz val="12"/>
        <rFont val="Arial"/>
        <family val="2"/>
      </rPr>
      <t>bei satzweisem Anbau</t>
    </r>
    <r>
      <rPr>
        <sz val="12"/>
        <rFont val="Arial"/>
        <family val="2"/>
      </rPr>
      <t xml:space="preserve"> sind bis zu drei N-Düngebedarfsermittlungen im Abstand von max. 6 Wochen durchzuführen,</t>
    </r>
  </si>
  <si>
    <t># nur wenn Humusgehalt &gt; 4,0 % erfolgt ein Abschlag von 20 kg N/ha</t>
  </si>
  <si>
    <r>
      <t xml:space="preserve">2. N-Bedarfswert der Kultur in kg N/ha </t>
    </r>
    <r>
      <rPr>
        <sz val="14"/>
        <color theme="1"/>
        <rFont val="Arial"/>
        <family val="2"/>
      </rPr>
      <t>(Tab. 4)</t>
    </r>
  </si>
  <si>
    <r>
      <t xml:space="preserve">3.1 DüV-Ertragsniveau der Kultur in dt/ha </t>
    </r>
    <r>
      <rPr>
        <sz val="14"/>
        <color theme="1"/>
        <rFont val="Arial"/>
        <family val="2"/>
      </rPr>
      <t>(Tab. 4)</t>
    </r>
  </si>
  <si>
    <r>
      <t xml:space="preserve">3.3 Zu-/Abschlag je nach Differenz der Erträge zwischen 3.1 und 3.2 </t>
    </r>
    <r>
      <rPr>
        <sz val="14"/>
        <rFont val="Arial"/>
        <family val="2"/>
      </rPr>
      <t xml:space="preserve">(Tab. 5)   </t>
    </r>
    <r>
      <rPr>
        <b/>
        <sz val="14"/>
        <rFont val="Arial"/>
        <family val="2"/>
      </rPr>
      <t xml:space="preserve">                                                                            </t>
    </r>
  </si>
  <si>
    <r>
      <t>8. N-Nachlieferung aus Ernteresten der Vorkultur, wenn die Vorkultur Gemüse war (</t>
    </r>
    <r>
      <rPr>
        <sz val="14"/>
        <color theme="1"/>
        <rFont val="Arial"/>
        <family val="2"/>
      </rPr>
      <t>Tab. 4)</t>
    </r>
  </si>
  <si>
    <t xml:space="preserve"># Grüne Felder: Eingabe der Daten bzw. Auswahl durch Mausklick in die Zelle </t>
  </si>
  <si>
    <r>
      <t xml:space="preserve">        Datum der N</t>
    </r>
    <r>
      <rPr>
        <b/>
        <vertAlign val="subscript"/>
        <sz val="12"/>
        <rFont val="Arial"/>
        <family val="2"/>
      </rPr>
      <t>min</t>
    </r>
    <r>
      <rPr>
        <b/>
        <sz val="12"/>
        <rFont val="Arial"/>
        <family val="2"/>
      </rPr>
      <t>-Probe bzw. Herkunft der N</t>
    </r>
    <r>
      <rPr>
        <b/>
        <vertAlign val="subscript"/>
        <sz val="12"/>
        <rFont val="Arial"/>
        <family val="2"/>
      </rPr>
      <t>min</t>
    </r>
    <r>
      <rPr>
        <b/>
        <sz val="12"/>
        <rFont val="Arial"/>
        <family val="2"/>
      </rPr>
      <t xml:space="preserve">-Gehalte: </t>
    </r>
  </si>
  <si>
    <t># sonst Schätzung nach Empfehlung der Erzeugerringe oder LFL (https://www.lfl.bayern.de/iab/duengung/027122/index.php) möglich</t>
  </si>
  <si>
    <t>Webseite der LFL</t>
  </si>
  <si>
    <t>Endergebnis</t>
  </si>
  <si>
    <r>
      <t xml:space="preserve">Auswahl der organischen Dünger </t>
    </r>
    <r>
      <rPr>
        <b/>
        <u/>
        <sz val="16"/>
        <rFont val="Arial"/>
        <family val="2"/>
      </rPr>
      <t>ohne</t>
    </r>
    <r>
      <rPr>
        <b/>
        <sz val="16"/>
        <rFont val="Arial"/>
        <family val="2"/>
      </rPr>
      <t xml:space="preserve"> </t>
    </r>
    <r>
      <rPr>
        <b/>
        <sz val="14"/>
        <rFont val="Arial"/>
        <family val="2"/>
      </rPr>
      <t xml:space="preserve">Kompost:                       </t>
    </r>
  </si>
  <si>
    <t xml:space="preserve"> 1. Vorjahr:</t>
  </si>
  <si>
    <t xml:space="preserve"> 2. Vorjahr:</t>
  </si>
  <si>
    <t xml:space="preserve"> 3. Vorjahr:</t>
  </si>
  <si>
    <t>1. org Dünger</t>
  </si>
  <si>
    <t>2. org Dünger</t>
  </si>
  <si>
    <t>3. org Dünger</t>
  </si>
  <si>
    <t>1. organischer Dünger:</t>
  </si>
  <si>
    <t>2. organischer Dünger:</t>
  </si>
  <si>
    <t>3. organischer Dünger:</t>
  </si>
  <si>
    <r>
      <t xml:space="preserve">Auswahl </t>
    </r>
    <r>
      <rPr>
        <b/>
        <u/>
        <sz val="16"/>
        <rFont val="Arial"/>
        <family val="2"/>
      </rPr>
      <t>Kompost</t>
    </r>
    <r>
      <rPr>
        <b/>
        <sz val="14"/>
        <rFont val="Arial"/>
        <family val="2"/>
      </rPr>
      <t xml:space="preserve"> </t>
    </r>
  </si>
  <si>
    <t>Werte</t>
  </si>
  <si>
    <t>zu 10. N-Düngebedarf</t>
  </si>
  <si>
    <t xml:space="preserve"># Ausschluss von Missernten und nicht abgeernteten Flächen bei der Berechnung des 3-jährigen Mittels </t>
  </si>
  <si>
    <t xml:space="preserve"># die zu berücksichtigende Tiefe (bis 30 / 60 / 90 cm) richtet sich nach der Kultur (Tabelle 4), dabei sind die Werte der einzelnen </t>
  </si>
  <si>
    <t xml:space="preserve">   Beprobungsschichten (0 - 30, 30 - 60, 60 - 90 cm) zu addieren. Erfolgt die Probenahme nur bis 60 cm Tiefe bei Kulturen, welche</t>
  </si>
  <si>
    <t xml:space="preserve">   bis 90 cm zu beproben sind (z. B. Chicoréerüben, Möhren-Industrie, Schwarzwurzel, Zuckermais, Rosenkohl), sind 25 % des  </t>
  </si>
  <si>
    <r>
      <t xml:space="preserve">   N</t>
    </r>
    <r>
      <rPr>
        <vertAlign val="subscript"/>
        <sz val="12"/>
        <color theme="1"/>
        <rFont val="Arial"/>
        <family val="2"/>
      </rPr>
      <t>min</t>
    </r>
    <r>
      <rPr>
        <sz val="12"/>
        <color theme="1"/>
        <rFont val="Arial"/>
        <family val="2"/>
      </rPr>
      <t>-Gehaltes von 0 - 60 cm zu addieren</t>
    </r>
  </si>
  <si>
    <t># wird die Vorkultur (Gemüse) als ganze Pflanze abgefahren, erfolgt keine N-Nachlieferung über Erntereste (dann kein Abschlag)</t>
  </si>
  <si>
    <t># Zu-/Abschläge erfolgen bei mehr als 20 % Ertragsdifferenz zwischen DüV- und Betriebsniveau</t>
  </si>
  <si>
    <r>
      <t xml:space="preserve">10. Ergebnis: </t>
    </r>
    <r>
      <rPr>
        <b/>
        <sz val="14"/>
        <color theme="1"/>
        <rFont val="Arial"/>
        <family val="2"/>
      </rPr>
      <t>(</t>
    </r>
    <r>
      <rPr>
        <b/>
        <sz val="14"/>
        <rFont val="Arial"/>
        <family val="2"/>
      </rPr>
      <t>maximaler)</t>
    </r>
    <r>
      <rPr>
        <b/>
        <sz val="18"/>
        <rFont val="Arial"/>
        <family val="2"/>
      </rPr>
      <t xml:space="preserve"> N</t>
    </r>
    <r>
      <rPr>
        <b/>
        <sz val="18"/>
        <color theme="1"/>
        <rFont val="Arial"/>
        <family val="2"/>
      </rPr>
      <t>-Düngebedarf während der Kulturphase in kg N/ha</t>
    </r>
  </si>
  <si>
    <t>Version nach DüV 2017, Stand: Februar 2018, Quellen: DüV 26.05.2017, N-Expert IGZ Großbeeren, LFL Bayern</t>
  </si>
  <si>
    <t xml:space="preserve">andere Zwischenfrüchte mit Nutzung </t>
  </si>
  <si>
    <t xml:space="preserve">Nichtleguminose abgefroren </t>
  </si>
  <si>
    <t xml:space="preserve">Nichtleguminose nicht abgefroren im Frühjahr eingearbeitet </t>
  </si>
  <si>
    <t xml:space="preserve">Nichtleguminose nicht abgefroren im Herbst eingearbeitet </t>
  </si>
  <si>
    <t xml:space="preserve">Leguminose nicht abgefroren im Frühjahr eingearbeitet </t>
  </si>
  <si>
    <t xml:space="preserve">Leguminose nicht abgefroren im Herbst eingearbeitet </t>
  </si>
  <si>
    <t>Futterleguminose mit Nutzung</t>
  </si>
  <si>
    <t xml:space="preserve"># sollten Sie einen organischen Dünger verwenden, der hier nicht in der Tabelle aufgeführt ist, dann wählen Sie einen </t>
  </si>
  <si>
    <t xml:space="preserve">   organischen Dünger mit dem gleichen Stickstoffgehalt aus (siehe Tab. "organische Dünger" bzw. "Komposte")</t>
  </si>
  <si>
    <t>Silomais</t>
  </si>
  <si>
    <t xml:space="preserve">Nichtleguminose, abgefroren </t>
  </si>
  <si>
    <t xml:space="preserve">Nichtleguminose, nicht abgefroren, im Frühjahr eingearbeitet </t>
  </si>
  <si>
    <t xml:space="preserve">Nichtleguminose, nicht abgefroren, im Herbst eingearbeitet </t>
  </si>
  <si>
    <t xml:space="preserve">Leguminose, nicht abgefroren, im Frühjahr eingearbeitet </t>
  </si>
  <si>
    <t xml:space="preserve">Leguminose, nicht abgefroren, im Herbst eingearbeitet </t>
  </si>
  <si>
    <t>Champost (30% TS) [BW]</t>
  </si>
  <si>
    <t>Kompost allgemein (65% TS)</t>
  </si>
  <si>
    <t>Kompost, Frisch (Rottegrad II oder III) (60% TS)</t>
  </si>
  <si>
    <t>Kompost, Grün-/Bio- (64% TS) [NW]</t>
  </si>
  <si>
    <t>Kompost, Grün-/Bio- (65% TS)</t>
  </si>
  <si>
    <t>Kompost, Grünschnitt (65% TS)</t>
  </si>
  <si>
    <t>Kompost, Stallmist (35% TS) [SN]</t>
  </si>
  <si>
    <t>Kompost, Substrat (65% TS)</t>
  </si>
  <si>
    <t>Naturdünger abgepresst getrocknet (Bioenergie Kusenhof)</t>
  </si>
  <si>
    <t>Naturdünger abgepresst kompostiert (Bioenergie Kusenhof)</t>
  </si>
  <si>
    <t>RAL - Fertigkompost aus gemischtem pflanzlichem Material</t>
  </si>
  <si>
    <t>RAL - Fertigkompost aus Hausabfällen</t>
  </si>
  <si>
    <t>RAL - Frischkompost aus gemischtem pflanzlichem Material</t>
  </si>
  <si>
    <t>RAL - Frischkompost aus Hausabfällen</t>
  </si>
  <si>
    <t>SNOEKs Kompostmeister</t>
  </si>
  <si>
    <t>Terrahum-Kompost</t>
  </si>
  <si>
    <t>Kompost, Grüngut (60% TS)</t>
  </si>
  <si>
    <t xml:space="preserve">Rindermist, Kurz-,Mittellangstand (18,5% TS) </t>
  </si>
  <si>
    <t xml:space="preserve">Rindermist, Tiefstall (23% TS) </t>
  </si>
  <si>
    <t>Schweinemist (21% TS)</t>
  </si>
  <si>
    <t xml:space="preserve">Putenmist (50% TS) </t>
  </si>
  <si>
    <t>Biogasgärrest fest (25% TS)</t>
  </si>
  <si>
    <t>Körnermaisstroh</t>
  </si>
  <si>
    <t>Streuwiese</t>
  </si>
  <si>
    <t xml:space="preserve">zu 7. N-Nachlieferung aus Ernteresten der Vor- (Hauptfrucht des Vorjahres) oder Zwischenfrucht </t>
  </si>
  <si>
    <r>
      <t xml:space="preserve">7. N-Nachlieferung aus Ernteresten der Vor- (Hauptfrucht des Vorjahres) oder Zwischenfrucht </t>
    </r>
    <r>
      <rPr>
        <sz val="14"/>
        <rFont val="Arial"/>
        <family val="2"/>
      </rPr>
      <t>(Tab. 7)</t>
    </r>
  </si>
  <si>
    <t xml:space="preserve">Vor- (Hauptfrucht des Vorjahres) oder Zwischenfrucht: </t>
  </si>
  <si>
    <r>
      <t xml:space="preserve"> Menge in t/ha bzw. m</t>
    </r>
    <r>
      <rPr>
        <b/>
        <vertAlign val="superscript"/>
        <sz val="14"/>
        <rFont val="Arial"/>
        <family val="2"/>
      </rPr>
      <t>3</t>
    </r>
    <r>
      <rPr>
        <b/>
        <sz val="14"/>
        <rFont val="Arial"/>
        <family val="2"/>
      </rPr>
      <t>/ha (Ausbringung im Vorjahr):</t>
    </r>
  </si>
  <si>
    <t>Sauerkraut Lake (1,5% TS)</t>
  </si>
  <si>
    <r>
      <t xml:space="preserve">                                          </t>
    </r>
    <r>
      <rPr>
        <sz val="12"/>
        <rFont val="Arial"/>
        <family val="2"/>
      </rPr>
      <t xml:space="preserve">      Schwarzwurzel, Zwiebel (Trocken)</t>
    </r>
  </si>
  <si>
    <t># bei erstmaligen Anbau oder gewichtsmäßig nicht erfassten Kulturen ist das DüV-Ertragsniveau anzugeben (dann keine Zu-/Abschläge)</t>
  </si>
  <si>
    <t># Abschlag in Höhe von 10 % des aufgebrachten Gesamt-N von organischen Düngemitteln aus Vorjahr</t>
  </si>
  <si>
    <t># der ermittelte N-Düngebedarf stellt eine standortbezogene Obergrenze dar! Eine Ausbringung in Teilgaben ist möglich.</t>
  </si>
  <si>
    <t xml:space="preserve">   </t>
  </si>
  <si>
    <r>
      <t xml:space="preserve"># </t>
    </r>
    <r>
      <rPr>
        <b/>
        <sz val="12"/>
        <rFont val="Arial"/>
        <family val="2"/>
      </rPr>
      <t xml:space="preserve">bei mehrschnittigen Kulturen: </t>
    </r>
    <r>
      <rPr>
        <sz val="12"/>
        <rFont val="Arial"/>
        <family val="2"/>
      </rPr>
      <t xml:space="preserve">nach einem Schnitt ist der folgende Schnitt nicht als neue Kultur zu bewerten und somit </t>
    </r>
  </si>
  <si>
    <r>
      <t xml:space="preserve">   ist eine N</t>
    </r>
    <r>
      <rPr>
        <vertAlign val="subscript"/>
        <sz val="12"/>
        <color theme="1"/>
        <rFont val="Arial"/>
        <family val="2"/>
      </rPr>
      <t>min</t>
    </r>
    <r>
      <rPr>
        <sz val="12"/>
        <color theme="1"/>
        <rFont val="Arial"/>
        <family val="2"/>
      </rPr>
      <t>-Probenahme nicht zwingend erforderlich</t>
    </r>
  </si>
  <si>
    <t>Möglichkeiten zur Zusammenfassung von Flächen für N-Düngebedarfsermittlungen</t>
  </si>
  <si>
    <t># für die zusammengefassten Flächen (jeweils kleiner als 0,5 ha) gibt es keine Bedingungen hinsichtlich Bewirtschaftung oder Bodenverhältnisse</t>
  </si>
  <si>
    <t># Gemüse/Erdbeeren: mehrere Schläge/Bewirtschaftungseinheiten &lt; 0,5 ha können zusammengefaßt werden, bis max. 2 ha Gesamtfläche</t>
  </si>
  <si>
    <t xml:space="preserve">                                            Nicht vergessen: das betriebliche Ertragsniveau der ausgewählten Kultur eingeben oder DüV-Ertragsniveau übernehmen!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</si>
</sst>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0.0"/>
  </numFmts>
  <fonts count="56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rgb="FF00B0F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FF0000"/>
      <name val="Arial"/>
      <family val="2"/>
    </font>
    <font>
      <sz val="14"/>
      <color theme="1"/>
      <name val="Arial"/>
      <family val="2"/>
    </font>
    <font>
      <sz val="12"/>
      <color theme="1"/>
      <name val="Times New Roman"/>
      <family val="1"/>
    </font>
    <font>
      <u/>
      <sz val="10"/>
      <color rgb="FF000000"/>
      <name val="Arial"/>
      <family val="2"/>
    </font>
    <font>
      <sz val="16"/>
      <color theme="1"/>
      <name val="Arial"/>
      <family val="2"/>
    </font>
    <font>
      <b/>
      <sz val="10"/>
      <name val="Arial Unicode MS"/>
      <family val="2"/>
    </font>
    <font>
      <b/>
      <sz val="10"/>
      <color theme="1"/>
      <name val="Arial Unicode MS"/>
      <family val="2"/>
    </font>
    <font>
      <sz val="12"/>
      <color theme="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22"/>
      <color theme="1"/>
      <name val="Arial"/>
      <family val="2"/>
    </font>
    <font>
      <b/>
      <sz val="10"/>
      <color rgb="FF0070C0"/>
      <name val="Arial"/>
      <family val="2"/>
    </font>
    <font>
      <sz val="14"/>
      <color rgb="FFFF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color theme="1"/>
      <name val="Arial"/>
      <family val="2"/>
    </font>
    <font>
      <sz val="12"/>
      <color rgb="FFFF0000"/>
      <name val="Arial"/>
      <family val="2"/>
    </font>
    <font>
      <b/>
      <sz val="11"/>
      <color theme="1"/>
      <name val="Arial"/>
      <family val="2"/>
    </font>
    <font>
      <b/>
      <sz val="10"/>
      <color rgb="FF00B050"/>
      <name val="Arial"/>
      <family val="2"/>
    </font>
    <font>
      <b/>
      <sz val="12"/>
      <color rgb="FFFF0000"/>
      <name val="Arial"/>
      <family val="2"/>
    </font>
    <font>
      <b/>
      <vertAlign val="superscript"/>
      <sz val="10"/>
      <color theme="1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vertAlign val="subscript"/>
      <sz val="12"/>
      <name val="Calibri"/>
      <family val="2"/>
    </font>
    <font>
      <b/>
      <vertAlign val="subscript"/>
      <sz val="10"/>
      <color theme="1"/>
      <name val="Arial"/>
      <family val="2"/>
    </font>
    <font>
      <b/>
      <vertAlign val="subscript"/>
      <sz val="14"/>
      <color theme="1"/>
      <name val="Arial"/>
      <family val="2"/>
    </font>
    <font>
      <b/>
      <vertAlign val="subscript"/>
      <sz val="12"/>
      <name val="Arial"/>
      <family val="2"/>
    </font>
    <font>
      <vertAlign val="subscript"/>
      <sz val="12"/>
      <color theme="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vertAlign val="subscript"/>
      <sz val="12"/>
      <name val="Arial"/>
      <family val="2"/>
    </font>
    <font>
      <sz val="12"/>
      <color indexed="81"/>
      <name val="Tahoma"/>
      <family val="2"/>
    </font>
    <font>
      <vertAlign val="subscript"/>
      <sz val="12"/>
      <color indexed="81"/>
      <name val="Tahoma"/>
      <family val="2"/>
    </font>
    <font>
      <b/>
      <u/>
      <sz val="16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vertAlign val="superscript"/>
      <sz val="14"/>
      <name val="Arial"/>
      <family val="2"/>
    </font>
    <font>
      <b/>
      <u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408">
    <xf numFmtId="0" fontId="0" fillId="0" borderId="0" xfId="0"/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2" fillId="0" borderId="0" xfId="0" applyFont="1" applyFill="1" applyBorder="1" applyAlignment="1" applyProtection="1">
      <alignment horizontal="center"/>
    </xf>
    <xf numFmtId="0" fontId="4" fillId="0" borderId="5" xfId="0" applyFont="1" applyBorder="1"/>
    <xf numFmtId="0" fontId="0" fillId="0" borderId="2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4" fillId="0" borderId="10" xfId="0" applyFont="1" applyBorder="1"/>
    <xf numFmtId="0" fontId="2" fillId="0" borderId="0" xfId="0" applyFont="1" applyAlignment="1">
      <alignment vertical="center"/>
    </xf>
    <xf numFmtId="0" fontId="14" fillId="0" borderId="0" xfId="0" applyFont="1" applyAlignment="1">
      <alignment horizontal="left" vertical="center" indent="7"/>
    </xf>
    <xf numFmtId="0" fontId="15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2" fillId="2" borderId="18" xfId="0" applyFont="1" applyFill="1" applyBorder="1" applyAlignment="1" applyProtection="1">
      <alignment horizontal="center"/>
    </xf>
    <xf numFmtId="0" fontId="4" fillId="0" borderId="0" xfId="0" applyFont="1" applyFill="1" applyBorder="1"/>
    <xf numFmtId="0" fontId="19" fillId="0" borderId="0" xfId="0" applyFont="1" applyFill="1"/>
    <xf numFmtId="0" fontId="33" fillId="2" borderId="12" xfId="0" applyFont="1" applyFill="1" applyBorder="1" applyAlignment="1" applyProtection="1">
      <alignment horizontal="center"/>
    </xf>
    <xf numFmtId="0" fontId="33" fillId="2" borderId="14" xfId="0" applyFont="1" applyFill="1" applyBorder="1" applyAlignment="1" applyProtection="1">
      <alignment horizontal="center"/>
    </xf>
    <xf numFmtId="0" fontId="4" fillId="0" borderId="5" xfId="0" applyFont="1" applyBorder="1" applyAlignment="1">
      <alignment horizontal="center"/>
    </xf>
    <xf numFmtId="2" fontId="13" fillId="0" borderId="56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vertical="center" shrinkToFit="1"/>
    </xf>
    <xf numFmtId="0" fontId="2" fillId="0" borderId="5" xfId="0" applyFont="1" applyBorder="1" applyAlignment="1">
      <alignment horizontal="center"/>
    </xf>
    <xf numFmtId="0" fontId="20" fillId="0" borderId="0" xfId="0" applyFont="1" applyFill="1" applyBorder="1" applyAlignment="1">
      <alignment horizontal="center" vertical="center" shrinkToFit="1"/>
    </xf>
    <xf numFmtId="165" fontId="20" fillId="0" borderId="0" xfId="0" applyNumberFormat="1" applyFont="1" applyFill="1" applyBorder="1" applyAlignment="1">
      <alignment horizontal="center" vertical="center" shrinkToFit="1"/>
    </xf>
    <xf numFmtId="0" fontId="21" fillId="0" borderId="52" xfId="0" applyFont="1" applyFill="1" applyBorder="1" applyAlignment="1">
      <alignment vertical="center" shrinkToFit="1"/>
    </xf>
    <xf numFmtId="165" fontId="21" fillId="0" borderId="52" xfId="0" applyNumberFormat="1" applyFont="1" applyFill="1" applyBorder="1" applyAlignment="1">
      <alignment horizontal="right" vertical="center" shrinkToFit="1"/>
    </xf>
    <xf numFmtId="165" fontId="22" fillId="0" borderId="52" xfId="0" applyNumberFormat="1" applyFont="1" applyFill="1" applyBorder="1" applyAlignment="1">
      <alignment horizontal="right" vertical="center" shrinkToFit="1"/>
    </xf>
    <xf numFmtId="0" fontId="4" fillId="0" borderId="0" xfId="0" applyFont="1" applyFill="1"/>
    <xf numFmtId="165" fontId="38" fillId="0" borderId="0" xfId="0" applyNumberFormat="1" applyFont="1" applyFill="1" applyBorder="1" applyAlignment="1">
      <alignment horizontal="center" vertical="center" shrinkToFit="1"/>
    </xf>
    <xf numFmtId="0" fontId="21" fillId="0" borderId="57" xfId="0" applyFont="1" applyFill="1" applyBorder="1" applyAlignment="1">
      <alignment vertical="center" shrinkToFit="1"/>
    </xf>
    <xf numFmtId="165" fontId="22" fillId="0" borderId="58" xfId="0" applyNumberFormat="1" applyFont="1" applyFill="1" applyBorder="1" applyAlignment="1">
      <alignment horizontal="right" vertical="center" shrinkToFit="1"/>
    </xf>
    <xf numFmtId="0" fontId="28" fillId="0" borderId="0" xfId="0" applyFont="1" applyFill="1" applyAlignment="1">
      <alignment horizontal="center"/>
    </xf>
    <xf numFmtId="0" fontId="10" fillId="0" borderId="14" xfId="0" applyFont="1" applyFill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center" vertical="center"/>
    </xf>
    <xf numFmtId="1" fontId="0" fillId="0" borderId="5" xfId="0" applyNumberFormat="1" applyBorder="1" applyAlignment="1">
      <alignment horizontal="center"/>
    </xf>
    <xf numFmtId="0" fontId="0" fillId="0" borderId="5" xfId="0" applyFill="1" applyBorder="1"/>
    <xf numFmtId="49" fontId="0" fillId="0" borderId="5" xfId="0" applyNumberFormat="1" applyBorder="1" applyAlignment="1">
      <alignment horizontal="center"/>
    </xf>
    <xf numFmtId="0" fontId="2" fillId="0" borderId="26" xfId="0" applyFont="1" applyFill="1" applyBorder="1"/>
    <xf numFmtId="0" fontId="2" fillId="0" borderId="26" xfId="0" applyFont="1" applyFill="1" applyBorder="1" applyAlignment="1">
      <alignment horizontal="center"/>
    </xf>
    <xf numFmtId="0" fontId="0" fillId="0" borderId="27" xfId="0" applyFill="1" applyBorder="1"/>
    <xf numFmtId="0" fontId="2" fillId="0" borderId="27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 applyAlignment="1">
      <alignment horizontal="center"/>
    </xf>
    <xf numFmtId="0" fontId="0" fillId="0" borderId="35" xfId="0" applyFill="1" applyBorder="1"/>
    <xf numFmtId="0" fontId="0" fillId="0" borderId="37" xfId="0" applyFill="1" applyBorder="1" applyAlignment="1">
      <alignment horizontal="center"/>
    </xf>
    <xf numFmtId="0" fontId="0" fillId="0" borderId="38" xfId="0" applyFill="1" applyBorder="1"/>
    <xf numFmtId="0" fontId="0" fillId="0" borderId="40" xfId="0" applyFill="1" applyBorder="1" applyAlignment="1">
      <alignment horizontal="center"/>
    </xf>
    <xf numFmtId="0" fontId="0" fillId="0" borderId="54" xfId="0" applyFill="1" applyBorder="1"/>
    <xf numFmtId="0" fontId="0" fillId="0" borderId="31" xfId="0" applyFill="1" applyBorder="1" applyAlignment="1">
      <alignment horizontal="center"/>
    </xf>
    <xf numFmtId="0" fontId="0" fillId="0" borderId="55" xfId="0" applyFill="1" applyBorder="1"/>
    <xf numFmtId="0" fontId="0" fillId="0" borderId="21" xfId="0" applyFill="1" applyBorder="1" applyAlignment="1">
      <alignment horizontal="center"/>
    </xf>
    <xf numFmtId="0" fontId="0" fillId="0" borderId="36" xfId="0" applyFill="1" applyBorder="1"/>
    <xf numFmtId="0" fontId="0" fillId="0" borderId="49" xfId="0" applyFill="1" applyBorder="1" applyAlignment="1">
      <alignment horizontal="center"/>
    </xf>
    <xf numFmtId="0" fontId="10" fillId="5" borderId="60" xfId="0" applyFont="1" applyFill="1" applyBorder="1" applyProtection="1">
      <protection locked="0"/>
    </xf>
    <xf numFmtId="0" fontId="10" fillId="5" borderId="14" xfId="0" applyFont="1" applyFill="1" applyBorder="1" applyAlignment="1" applyProtection="1">
      <alignment horizontal="center"/>
      <protection locked="0"/>
    </xf>
    <xf numFmtId="0" fontId="10" fillId="5" borderId="12" xfId="0" applyFont="1" applyFill="1" applyBorder="1" applyAlignment="1" applyProtection="1">
      <alignment horizontal="center" vertical="center"/>
      <protection locked="0"/>
    </xf>
    <xf numFmtId="0" fontId="10" fillId="5" borderId="12" xfId="0" applyFont="1" applyFill="1" applyBorder="1" applyAlignment="1" applyProtection="1">
      <alignment horizontal="center"/>
      <protection locked="0"/>
    </xf>
    <xf numFmtId="0" fontId="13" fillId="5" borderId="12" xfId="0" applyFont="1" applyFill="1" applyBorder="1" applyAlignment="1" applyProtection="1">
      <alignment horizontal="center"/>
      <protection locked="0"/>
    </xf>
    <xf numFmtId="0" fontId="10" fillId="5" borderId="26" xfId="0" applyFont="1" applyFill="1" applyBorder="1" applyAlignment="1" applyProtection="1">
      <alignment horizontal="center" vertical="center"/>
      <protection locked="0"/>
    </xf>
    <xf numFmtId="0" fontId="27" fillId="5" borderId="12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0" fillId="0" borderId="0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0" fillId="0" borderId="0" xfId="0" applyNumberForma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Fill="1" applyProtection="1"/>
    <xf numFmtId="0" fontId="1" fillId="0" borderId="0" xfId="0" applyFont="1" applyFill="1" applyProtection="1"/>
    <xf numFmtId="0" fontId="23" fillId="0" borderId="4" xfId="0" applyFont="1" applyFill="1" applyBorder="1" applyAlignment="1" applyProtection="1"/>
    <xf numFmtId="0" fontId="0" fillId="0" borderId="4" xfId="0" applyFill="1" applyBorder="1" applyAlignment="1" applyProtection="1">
      <alignment horizontal="center"/>
    </xf>
    <xf numFmtId="0" fontId="9" fillId="0" borderId="4" xfId="0" applyFont="1" applyFill="1" applyBorder="1" applyAlignment="1" applyProtection="1">
      <alignment horizontal="left"/>
    </xf>
    <xf numFmtId="0" fontId="0" fillId="0" borderId="4" xfId="0" applyFill="1" applyBorder="1" applyProtection="1"/>
    <xf numFmtId="0" fontId="0" fillId="0" borderId="0" xfId="0" applyFill="1" applyBorder="1" applyAlignment="1" applyProtection="1">
      <alignment horizontal="center"/>
    </xf>
    <xf numFmtId="0" fontId="46" fillId="0" borderId="0" xfId="0" applyFont="1" applyAlignment="1" applyProtection="1"/>
    <xf numFmtId="0" fontId="32" fillId="0" borderId="0" xfId="0" applyFont="1" applyProtection="1"/>
    <xf numFmtId="0" fontId="10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Border="1" applyAlignment="1" applyProtection="1">
      <alignment horizontal="center"/>
    </xf>
    <xf numFmtId="0" fontId="47" fillId="0" borderId="0" xfId="0" applyFont="1" applyFill="1" applyAlignment="1" applyProtection="1"/>
    <xf numFmtId="0" fontId="19" fillId="0" borderId="0" xfId="0" applyFont="1" applyBorder="1" applyProtection="1"/>
    <xf numFmtId="0" fontId="19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28" fillId="0" borderId="0" xfId="0" applyFont="1" applyBorder="1" applyProtection="1"/>
    <xf numFmtId="0" fontId="31" fillId="0" borderId="0" xfId="0" applyFont="1" applyBorder="1" applyProtection="1"/>
    <xf numFmtId="0" fontId="31" fillId="0" borderId="0" xfId="0" applyFont="1" applyBorder="1" applyAlignment="1" applyProtection="1">
      <alignment horizontal="center"/>
    </xf>
    <xf numFmtId="0" fontId="46" fillId="0" borderId="0" xfId="0" applyFont="1" applyProtection="1"/>
    <xf numFmtId="0" fontId="28" fillId="0" borderId="0" xfId="0" applyFont="1" applyFill="1" applyBorder="1" applyProtection="1"/>
    <xf numFmtId="0" fontId="29" fillId="0" borderId="0" xfId="0" applyFont="1" applyFill="1" applyBorder="1" applyProtection="1"/>
    <xf numFmtId="0" fontId="32" fillId="5" borderId="0" xfId="0" applyFont="1" applyFill="1" applyProtection="1"/>
    <xf numFmtId="0" fontId="19" fillId="0" borderId="0" xfId="0" applyFont="1" applyFill="1" applyProtection="1"/>
    <xf numFmtId="0" fontId="1" fillId="0" borderId="0" xfId="0" applyFont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Protection="1"/>
    <xf numFmtId="0" fontId="0" fillId="2" borderId="16" xfId="0" applyFill="1" applyBorder="1" applyAlignment="1" applyProtection="1">
      <alignment horizontal="center"/>
    </xf>
    <xf numFmtId="0" fontId="0" fillId="2" borderId="26" xfId="0" applyFill="1" applyBorder="1" applyAlignment="1" applyProtection="1">
      <alignment horizontal="center"/>
    </xf>
    <xf numFmtId="0" fontId="26" fillId="3" borderId="13" xfId="0" applyFont="1" applyFill="1" applyBorder="1" applyProtection="1"/>
    <xf numFmtId="0" fontId="0" fillId="3" borderId="14" xfId="0" applyFill="1" applyBorder="1" applyProtection="1"/>
    <xf numFmtId="0" fontId="28" fillId="0" borderId="0" xfId="0" applyFont="1" applyProtection="1"/>
    <xf numFmtId="0" fontId="19" fillId="0" borderId="0" xfId="0" applyFont="1" applyProtection="1"/>
    <xf numFmtId="0" fontId="0" fillId="2" borderId="18" xfId="0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10" fillId="0" borderId="18" xfId="0" applyFont="1" applyFill="1" applyBorder="1" applyAlignment="1" applyProtection="1">
      <alignment horizontal="right"/>
    </xf>
    <xf numFmtId="0" fontId="13" fillId="0" borderId="0" xfId="0" applyFont="1" applyFill="1" applyBorder="1" applyProtection="1"/>
    <xf numFmtId="0" fontId="19" fillId="0" borderId="0" xfId="0" applyFont="1" applyAlignment="1" applyProtection="1">
      <alignment vertical="center"/>
    </xf>
    <xf numFmtId="0" fontId="0" fillId="2" borderId="15" xfId="0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0" fontId="0" fillId="0" borderId="0" xfId="0" applyFont="1" applyBorder="1" applyProtection="1"/>
    <xf numFmtId="0" fontId="1" fillId="0" borderId="0" xfId="0" applyFont="1" applyBorder="1" applyAlignment="1" applyProtection="1">
      <alignment horizontal="left"/>
    </xf>
    <xf numFmtId="1" fontId="0" fillId="0" borderId="0" xfId="0" applyNumberFormat="1" applyFont="1" applyBorder="1" applyProtection="1"/>
    <xf numFmtId="0" fontId="2" fillId="0" borderId="0" xfId="0" applyFont="1" applyBorder="1" applyProtection="1"/>
    <xf numFmtId="0" fontId="0" fillId="0" borderId="0" xfId="0" applyFont="1" applyProtection="1"/>
    <xf numFmtId="0" fontId="10" fillId="0" borderId="18" xfId="0" applyFont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4" fillId="0" borderId="0" xfId="0" applyFont="1" applyBorder="1" applyProtection="1"/>
    <xf numFmtId="0" fontId="12" fillId="0" borderId="0" xfId="0" applyFont="1" applyFill="1" applyBorder="1" applyAlignment="1" applyProtection="1">
      <alignment horizontal="left"/>
    </xf>
    <xf numFmtId="0" fontId="1" fillId="0" borderId="0" xfId="0" applyFont="1" applyFill="1" applyAlignment="1" applyProtection="1">
      <alignment horizontal="left"/>
    </xf>
    <xf numFmtId="0" fontId="0" fillId="3" borderId="16" xfId="0" applyFont="1" applyFill="1" applyBorder="1" applyProtection="1"/>
    <xf numFmtId="0" fontId="4" fillId="3" borderId="28" xfId="0" applyFont="1" applyFill="1" applyBorder="1" applyAlignment="1" applyProtection="1">
      <alignment horizontal="center"/>
    </xf>
    <xf numFmtId="0" fontId="0" fillId="3" borderId="30" xfId="0" applyFont="1" applyFill="1" applyBorder="1" applyAlignment="1" applyProtection="1">
      <alignment horizontal="center"/>
    </xf>
    <xf numFmtId="0" fontId="2" fillId="3" borderId="31" xfId="0" applyFont="1" applyFill="1" applyBorder="1" applyAlignment="1" applyProtection="1">
      <alignment horizontal="center"/>
    </xf>
    <xf numFmtId="0" fontId="2" fillId="3" borderId="26" xfId="0" applyFont="1" applyFill="1" applyBorder="1" applyAlignment="1" applyProtection="1">
      <alignment horizontal="center"/>
    </xf>
    <xf numFmtId="1" fontId="2" fillId="3" borderId="26" xfId="0" applyNumberFormat="1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10" fillId="0" borderId="0" xfId="0" applyFont="1" applyBorder="1" applyProtection="1"/>
    <xf numFmtId="0" fontId="11" fillId="0" borderId="0" xfId="0" applyFont="1" applyBorder="1" applyProtection="1"/>
    <xf numFmtId="0" fontId="0" fillId="3" borderId="18" xfId="0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0" fillId="3" borderId="6" xfId="0" applyFont="1" applyFill="1" applyBorder="1" applyAlignment="1" applyProtection="1">
      <alignment horizontal="center"/>
    </xf>
    <xf numFmtId="0" fontId="2" fillId="3" borderId="21" xfId="0" applyFont="1" applyFill="1" applyBorder="1" applyAlignment="1" applyProtection="1">
      <alignment horizontal="center"/>
    </xf>
    <xf numFmtId="0" fontId="2" fillId="3" borderId="48" xfId="0" applyFont="1" applyFill="1" applyBorder="1" applyAlignment="1" applyProtection="1">
      <alignment horizontal="center"/>
    </xf>
    <xf numFmtId="0" fontId="0" fillId="3" borderId="48" xfId="0" applyFont="1" applyFill="1" applyBorder="1" applyAlignment="1" applyProtection="1">
      <alignment horizontal="center"/>
    </xf>
    <xf numFmtId="1" fontId="0" fillId="3" borderId="48" xfId="0" applyNumberFormat="1" applyFont="1" applyFill="1" applyBorder="1" applyAlignment="1" applyProtection="1">
      <alignment horizontal="center"/>
    </xf>
    <xf numFmtId="0" fontId="0" fillId="3" borderId="0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vertical="center"/>
    </xf>
    <xf numFmtId="0" fontId="25" fillId="0" borderId="0" xfId="0" applyFont="1" applyFill="1" applyBorder="1" applyProtection="1"/>
    <xf numFmtId="0" fontId="9" fillId="0" borderId="4" xfId="0" applyFont="1" applyFill="1" applyBorder="1" applyProtection="1"/>
    <xf numFmtId="0" fontId="0" fillId="0" borderId="0" xfId="0" applyFont="1" applyFill="1" applyBorder="1" applyProtection="1"/>
    <xf numFmtId="0" fontId="0" fillId="3" borderId="20" xfId="0" applyFill="1" applyBorder="1" applyProtection="1"/>
    <xf numFmtId="0" fontId="4" fillId="3" borderId="4" xfId="0" applyFont="1" applyFill="1" applyBorder="1" applyProtection="1"/>
    <xf numFmtId="0" fontId="0" fillId="3" borderId="8" xfId="0" applyFill="1" applyBorder="1" applyProtection="1"/>
    <xf numFmtId="0" fontId="0" fillId="3" borderId="53" xfId="0" applyFont="1" applyFill="1" applyBorder="1" applyAlignment="1" applyProtection="1">
      <alignment horizontal="center"/>
    </xf>
    <xf numFmtId="0" fontId="2" fillId="3" borderId="50" xfId="0" applyFont="1" applyFill="1" applyBorder="1" applyAlignment="1" applyProtection="1">
      <alignment horizontal="left"/>
    </xf>
    <xf numFmtId="0" fontId="2" fillId="3" borderId="51" xfId="0" applyFont="1" applyFill="1" applyBorder="1" applyAlignment="1" applyProtection="1">
      <alignment horizontal="left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6" fillId="0" borderId="15" xfId="0" applyFont="1" applyFill="1" applyBorder="1" applyAlignment="1" applyProtection="1">
      <alignment horizontal="right"/>
    </xf>
    <xf numFmtId="0" fontId="0" fillId="0" borderId="0" xfId="0" applyFill="1" applyBorder="1" applyProtection="1"/>
    <xf numFmtId="0" fontId="28" fillId="0" borderId="0" xfId="0" applyFont="1" applyBorder="1" applyAlignment="1" applyProtection="1">
      <alignment horizontal="center"/>
    </xf>
    <xf numFmtId="0" fontId="0" fillId="3" borderId="32" xfId="0" applyFill="1" applyBorder="1" applyProtection="1"/>
    <xf numFmtId="0" fontId="8" fillId="3" borderId="9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0" fillId="3" borderId="48" xfId="0" applyFill="1" applyBorder="1" applyAlignment="1" applyProtection="1">
      <alignment horizontal="center"/>
    </xf>
    <xf numFmtId="0" fontId="0" fillId="3" borderId="35" xfId="0" applyFill="1" applyBorder="1" applyAlignment="1" applyProtection="1">
      <alignment horizontal="left"/>
    </xf>
    <xf numFmtId="0" fontId="0" fillId="3" borderId="37" xfId="0" applyFill="1" applyBorder="1" applyAlignment="1" applyProtection="1">
      <alignment horizontal="left"/>
    </xf>
    <xf numFmtId="0" fontId="0" fillId="3" borderId="50" xfId="0" applyFill="1" applyBorder="1" applyProtection="1"/>
    <xf numFmtId="0" fontId="0" fillId="3" borderId="51" xfId="0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0" fillId="3" borderId="33" xfId="0" applyFill="1" applyBorder="1" applyProtection="1"/>
    <xf numFmtId="0" fontId="4" fillId="3" borderId="22" xfId="0" applyFont="1" applyFill="1" applyBorder="1" applyAlignment="1" applyProtection="1">
      <alignment horizontal="center"/>
    </xf>
    <xf numFmtId="0" fontId="0" fillId="3" borderId="34" xfId="0" applyFill="1" applyBorder="1" applyAlignment="1" applyProtection="1">
      <alignment horizontal="center"/>
    </xf>
    <xf numFmtId="0" fontId="0" fillId="3" borderId="23" xfId="0" applyFill="1" applyBorder="1" applyAlignment="1" applyProtection="1">
      <alignment horizontal="center"/>
    </xf>
    <xf numFmtId="0" fontId="0" fillId="3" borderId="27" xfId="0" applyFill="1" applyBorder="1" applyAlignment="1" applyProtection="1">
      <alignment horizontal="center"/>
    </xf>
    <xf numFmtId="0" fontId="0" fillId="3" borderId="27" xfId="0" applyFont="1" applyFill="1" applyBorder="1" applyAlignment="1" applyProtection="1">
      <alignment horizontal="center"/>
    </xf>
    <xf numFmtId="1" fontId="0" fillId="3" borderId="27" xfId="0" applyNumberFormat="1" applyFont="1" applyFill="1" applyBorder="1" applyAlignment="1" applyProtection="1">
      <alignment horizontal="center"/>
    </xf>
    <xf numFmtId="0" fontId="0" fillId="3" borderId="12" xfId="0" applyFill="1" applyBorder="1" applyProtection="1"/>
    <xf numFmtId="0" fontId="0" fillId="3" borderId="21" xfId="0" applyFill="1" applyBorder="1" applyAlignment="1" applyProtection="1">
      <alignment horizontal="center"/>
    </xf>
    <xf numFmtId="0" fontId="0" fillId="3" borderId="35" xfId="0" applyFill="1" applyBorder="1" applyProtection="1"/>
    <xf numFmtId="0" fontId="0" fillId="3" borderId="37" xfId="0" applyFill="1" applyBorder="1" applyAlignment="1" applyProtection="1">
      <alignment horizontal="center"/>
    </xf>
    <xf numFmtId="0" fontId="0" fillId="3" borderId="54" xfId="0" applyFill="1" applyBorder="1" applyProtection="1"/>
    <xf numFmtId="0" fontId="0" fillId="3" borderId="31" xfId="0" applyFill="1" applyBorder="1" applyAlignment="1" applyProtection="1">
      <alignment horizontal="center"/>
    </xf>
    <xf numFmtId="0" fontId="10" fillId="3" borderId="13" xfId="0" applyFont="1" applyFill="1" applyBorder="1" applyAlignment="1" applyProtection="1">
      <alignment vertical="center"/>
    </xf>
    <xf numFmtId="0" fontId="10" fillId="3" borderId="14" xfId="0" applyFont="1" applyFill="1" applyBorder="1" applyProtection="1"/>
    <xf numFmtId="0" fontId="26" fillId="0" borderId="1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/>
    </xf>
    <xf numFmtId="0" fontId="2" fillId="2" borderId="13" xfId="0" applyFont="1" applyFill="1" applyBorder="1" applyProtection="1"/>
    <xf numFmtId="0" fontId="0" fillId="3" borderId="36" xfId="0" applyFont="1" applyFill="1" applyBorder="1" applyProtection="1"/>
    <xf numFmtId="0" fontId="4" fillId="3" borderId="10" xfId="0" applyFont="1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</xf>
    <xf numFmtId="1" fontId="0" fillId="3" borderId="10" xfId="0" applyNumberForma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0" fontId="0" fillId="3" borderId="55" xfId="0" applyFill="1" applyBorder="1" applyProtection="1"/>
    <xf numFmtId="0" fontId="13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/>
    </xf>
    <xf numFmtId="49" fontId="11" fillId="2" borderId="15" xfId="0" applyNumberFormat="1" applyFont="1" applyFill="1" applyBorder="1" applyAlignment="1" applyProtection="1">
      <alignment horizontal="left"/>
    </xf>
    <xf numFmtId="0" fontId="0" fillId="2" borderId="24" xfId="0" applyFill="1" applyBorder="1" applyAlignment="1" applyProtection="1">
      <alignment horizontal="left"/>
    </xf>
    <xf numFmtId="1" fontId="9" fillId="2" borderId="27" xfId="0" applyNumberFormat="1" applyFont="1" applyFill="1" applyBorder="1" applyAlignment="1" applyProtection="1">
      <alignment horizontal="center"/>
    </xf>
    <xf numFmtId="0" fontId="0" fillId="3" borderId="35" xfId="0" applyFont="1" applyFill="1" applyBorder="1" applyProtection="1"/>
    <xf numFmtId="0" fontId="4" fillId="3" borderId="5" xfId="0" applyFon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1" fontId="0" fillId="3" borderId="5" xfId="0" applyNumberFormat="1" applyFill="1" applyBorder="1" applyAlignment="1" applyProtection="1">
      <alignment horizontal="center"/>
    </xf>
    <xf numFmtId="0" fontId="0" fillId="3" borderId="36" xfId="0" applyFill="1" applyBorder="1" applyProtection="1"/>
    <xf numFmtId="0" fontId="0" fillId="3" borderId="49" xfId="0" applyFill="1" applyBorder="1" applyAlignment="1" applyProtection="1">
      <alignment horizontal="center"/>
    </xf>
    <xf numFmtId="0" fontId="1" fillId="0" borderId="0" xfId="0" applyFont="1" applyFill="1" applyBorder="1" applyProtection="1"/>
    <xf numFmtId="49" fontId="11" fillId="2" borderId="16" xfId="0" applyNumberFormat="1" applyFont="1" applyFill="1" applyBorder="1" applyAlignment="1" applyProtection="1">
      <alignment horizontal="left"/>
    </xf>
    <xf numFmtId="0" fontId="0" fillId="2" borderId="28" xfId="0" applyFill="1" applyBorder="1" applyAlignment="1" applyProtection="1">
      <alignment horizontal="left"/>
    </xf>
    <xf numFmtId="1" fontId="9" fillId="2" borderId="26" xfId="0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0" fillId="2" borderId="29" xfId="0" applyFill="1" applyBorder="1" applyAlignment="1" applyProtection="1">
      <alignment horizontal="left"/>
    </xf>
    <xf numFmtId="0" fontId="16" fillId="2" borderId="27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10" fillId="0" borderId="0" xfId="0" applyFont="1" applyFill="1" applyProtection="1"/>
    <xf numFmtId="16" fontId="26" fillId="3" borderId="13" xfId="0" applyNumberFormat="1" applyFont="1" applyFill="1" applyBorder="1" applyProtection="1"/>
    <xf numFmtId="0" fontId="28" fillId="0" borderId="0" xfId="0" applyFont="1" applyFill="1" applyProtection="1"/>
    <xf numFmtId="0" fontId="2" fillId="2" borderId="14" xfId="0" applyFont="1" applyFill="1" applyBorder="1" applyProtection="1"/>
    <xf numFmtId="0" fontId="0" fillId="2" borderId="14" xfId="0" applyFont="1" applyFill="1" applyBorder="1" applyProtection="1"/>
    <xf numFmtId="0" fontId="10" fillId="0" borderId="0" xfId="0" applyFont="1" applyBorder="1" applyAlignment="1" applyProtection="1">
      <alignment horizontal="center"/>
    </xf>
    <xf numFmtId="0" fontId="10" fillId="3" borderId="16" xfId="0" applyFont="1" applyFill="1" applyBorder="1" applyAlignment="1" applyProtection="1">
      <alignment vertical="center"/>
    </xf>
    <xf numFmtId="0" fontId="0" fillId="3" borderId="17" xfId="0" applyFill="1" applyBorder="1" applyProtection="1"/>
    <xf numFmtId="0" fontId="3" fillId="0" borderId="0" xfId="0" applyFont="1" applyFill="1" applyAlignment="1" applyProtection="1">
      <alignment horizontal="center"/>
    </xf>
    <xf numFmtId="0" fontId="11" fillId="3" borderId="18" xfId="0" applyFont="1" applyFill="1" applyBorder="1" applyAlignment="1" applyProtection="1">
      <alignment horizontal="right"/>
    </xf>
    <xf numFmtId="0" fontId="10" fillId="0" borderId="12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/>
    </xf>
    <xf numFmtId="0" fontId="19" fillId="0" borderId="0" xfId="0" applyFont="1" applyFill="1" applyBorder="1" applyProtection="1"/>
    <xf numFmtId="0" fontId="13" fillId="0" borderId="0" xfId="0" applyFont="1" applyBorder="1" applyAlignment="1" applyProtection="1">
      <alignment horizontal="center"/>
    </xf>
    <xf numFmtId="0" fontId="29" fillId="3" borderId="15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center" vertical="center"/>
    </xf>
    <xf numFmtId="0" fontId="2" fillId="2" borderId="16" xfId="0" applyFont="1" applyFill="1" applyBorder="1" applyProtection="1"/>
    <xf numFmtId="0" fontId="2" fillId="2" borderId="17" xfId="0" applyFont="1" applyFill="1" applyBorder="1" applyProtection="1"/>
    <xf numFmtId="0" fontId="0" fillId="3" borderId="53" xfId="0" applyFill="1" applyBorder="1" applyAlignment="1" applyProtection="1">
      <alignment horizontal="center"/>
    </xf>
    <xf numFmtId="0" fontId="2" fillId="3" borderId="35" xfId="0" applyFont="1" applyFill="1" applyBorder="1" applyProtection="1"/>
    <xf numFmtId="0" fontId="2" fillId="3" borderId="37" xfId="0" applyFont="1" applyFill="1" applyBorder="1" applyAlignment="1" applyProtection="1">
      <alignment horizontal="center"/>
    </xf>
    <xf numFmtId="1" fontId="2" fillId="2" borderId="19" xfId="0" applyNumberFormat="1" applyFont="1" applyFill="1" applyBorder="1" applyAlignment="1" applyProtection="1">
      <alignment horizontal="center"/>
    </xf>
    <xf numFmtId="0" fontId="2" fillId="2" borderId="19" xfId="0" applyFont="1" applyFill="1" applyBorder="1" applyAlignment="1" applyProtection="1">
      <alignment horizontal="center"/>
    </xf>
    <xf numFmtId="0" fontId="13" fillId="0" borderId="0" xfId="0" applyFont="1" applyBorder="1" applyProtection="1"/>
    <xf numFmtId="0" fontId="26" fillId="3" borderId="13" xfId="0" applyFont="1" applyFill="1" applyBorder="1" applyAlignment="1" applyProtection="1">
      <alignment vertical="center"/>
    </xf>
    <xf numFmtId="0" fontId="12" fillId="3" borderId="14" xfId="0" applyFont="1" applyFill="1" applyBorder="1" applyProtection="1"/>
    <xf numFmtId="1" fontId="26" fillId="0" borderId="12" xfId="0" applyNumberFormat="1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/>
    </xf>
    <xf numFmtId="0" fontId="2" fillId="2" borderId="24" xfId="0" applyFont="1" applyFill="1" applyBorder="1" applyAlignment="1" applyProtection="1">
      <alignment horizontal="center"/>
    </xf>
    <xf numFmtId="0" fontId="19" fillId="0" borderId="0" xfId="0" applyFont="1" applyFill="1" applyAlignment="1" applyProtection="1">
      <alignment vertical="center"/>
    </xf>
    <xf numFmtId="0" fontId="26" fillId="0" borderId="0" xfId="0" applyFont="1" applyFill="1" applyBorder="1" applyAlignment="1" applyProtection="1">
      <alignment horizontal="right"/>
    </xf>
    <xf numFmtId="0" fontId="2" fillId="2" borderId="17" xfId="0" applyFont="1" applyFill="1" applyBorder="1" applyAlignment="1" applyProtection="1">
      <alignment horizontal="center"/>
    </xf>
    <xf numFmtId="0" fontId="13" fillId="0" borderId="0" xfId="0" applyFont="1" applyFill="1" applyProtection="1"/>
    <xf numFmtId="0" fontId="11" fillId="0" borderId="0" xfId="0" applyFont="1" applyBorder="1" applyAlignment="1" applyProtection="1">
      <alignment horizontal="center"/>
    </xf>
    <xf numFmtId="0" fontId="0" fillId="3" borderId="38" xfId="0" applyFill="1" applyBorder="1" applyProtection="1"/>
    <xf numFmtId="0" fontId="0" fillId="3" borderId="40" xfId="0" applyFill="1" applyBorder="1" applyAlignment="1" applyProtection="1">
      <alignment horizontal="center"/>
    </xf>
    <xf numFmtId="1" fontId="11" fillId="0" borderId="12" xfId="0" applyNumberFormat="1" applyFont="1" applyFill="1" applyBorder="1" applyAlignment="1" applyProtection="1">
      <alignment horizontal="center"/>
    </xf>
    <xf numFmtId="1" fontId="11" fillId="0" borderId="0" xfId="0" applyNumberFormat="1" applyFont="1" applyFill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/>
    </xf>
    <xf numFmtId="0" fontId="19" fillId="0" borderId="0" xfId="0" applyFont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16" fontId="2" fillId="2" borderId="16" xfId="0" applyNumberFormat="1" applyFont="1" applyFill="1" applyBorder="1" applyProtection="1"/>
    <xf numFmtId="0" fontId="17" fillId="2" borderId="28" xfId="0" applyFont="1" applyFill="1" applyBorder="1" applyAlignment="1" applyProtection="1">
      <alignment horizontal="center"/>
    </xf>
    <xf numFmtId="164" fontId="2" fillId="2" borderId="17" xfId="0" applyNumberFormat="1" applyFont="1" applyFill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0" fillId="2" borderId="18" xfId="0" applyFill="1" applyBorder="1" applyProtection="1"/>
    <xf numFmtId="0" fontId="18" fillId="2" borderId="0" xfId="0" applyFont="1" applyFill="1" applyBorder="1" applyAlignment="1" applyProtection="1">
      <alignment horizontal="center"/>
    </xf>
    <xf numFmtId="0" fontId="2" fillId="2" borderId="15" xfId="0" applyFont="1" applyFill="1" applyBorder="1" applyProtection="1"/>
    <xf numFmtId="0" fontId="18" fillId="2" borderId="29" xfId="0" applyFont="1" applyFill="1" applyBorder="1" applyAlignment="1" applyProtection="1">
      <alignment horizontal="center"/>
    </xf>
    <xf numFmtId="1" fontId="2" fillId="2" borderId="24" xfId="0" applyNumberFormat="1" applyFont="1" applyFill="1" applyBorder="1" applyAlignment="1" applyProtection="1">
      <alignment horizontal="center"/>
    </xf>
    <xf numFmtId="1" fontId="13" fillId="0" borderId="0" xfId="0" applyNumberFormat="1" applyFont="1" applyBorder="1" applyAlignment="1" applyProtection="1">
      <alignment horizontal="center"/>
    </xf>
    <xf numFmtId="0" fontId="0" fillId="3" borderId="38" xfId="0" applyFill="1" applyBorder="1" applyAlignment="1" applyProtection="1">
      <alignment horizontal="left"/>
    </xf>
    <xf numFmtId="0" fontId="0" fillId="3" borderId="40" xfId="0" applyFill="1" applyBorder="1" applyAlignment="1" applyProtection="1">
      <alignment horizontal="left"/>
    </xf>
    <xf numFmtId="49" fontId="19" fillId="0" borderId="0" xfId="0" applyNumberFormat="1" applyFont="1" applyFill="1" applyBorder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0" fontId="8" fillId="2" borderId="13" xfId="0" applyFont="1" applyFill="1" applyBorder="1" applyProtection="1"/>
    <xf numFmtId="0" fontId="0" fillId="2" borderId="25" xfId="0" applyFill="1" applyBorder="1" applyAlignment="1" applyProtection="1">
      <alignment horizontal="center"/>
    </xf>
    <xf numFmtId="0" fontId="0" fillId="2" borderId="14" xfId="0" applyFill="1" applyBorder="1" applyProtection="1"/>
    <xf numFmtId="0" fontId="13" fillId="0" borderId="0" xfId="0" applyFont="1" applyProtection="1"/>
    <xf numFmtId="0" fontId="27" fillId="0" borderId="0" xfId="0" applyFont="1" applyFill="1" applyBorder="1" applyProtection="1"/>
    <xf numFmtId="0" fontId="0" fillId="0" borderId="0" xfId="0" applyFill="1" applyAlignment="1" applyProtection="1">
      <alignment vertical="center"/>
    </xf>
    <xf numFmtId="0" fontId="4" fillId="2" borderId="7" xfId="0" applyFont="1" applyFill="1" applyBorder="1" applyAlignment="1" applyProtection="1">
      <alignment horizontal="right"/>
    </xf>
    <xf numFmtId="0" fontId="0" fillId="2" borderId="49" xfId="0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right"/>
    </xf>
    <xf numFmtId="0" fontId="0" fillId="2" borderId="37" xfId="0" applyFill="1" applyBorder="1" applyAlignment="1" applyProtection="1">
      <alignment horizontal="center"/>
    </xf>
    <xf numFmtId="0" fontId="28" fillId="0" borderId="0" xfId="0" applyFont="1" applyFill="1" applyBorder="1" applyAlignment="1" applyProtection="1">
      <alignment vertical="center"/>
    </xf>
    <xf numFmtId="0" fontId="4" fillId="2" borderId="47" xfId="0" applyFont="1" applyFill="1" applyBorder="1" applyAlignment="1" applyProtection="1">
      <alignment horizontal="right"/>
    </xf>
    <xf numFmtId="0" fontId="0" fillId="2" borderId="40" xfId="0" applyFill="1" applyBorder="1" applyAlignment="1" applyProtection="1">
      <alignment horizontal="center"/>
    </xf>
    <xf numFmtId="0" fontId="10" fillId="0" borderId="0" xfId="0" applyFont="1" applyBorder="1" applyAlignment="1" applyProtection="1">
      <alignment horizontal="right"/>
    </xf>
    <xf numFmtId="0" fontId="24" fillId="0" borderId="0" xfId="0" applyFont="1" applyFill="1" applyBorder="1" applyAlignment="1" applyProtection="1">
      <alignment horizontal="center"/>
    </xf>
    <xf numFmtId="0" fontId="10" fillId="0" borderId="0" xfId="0" applyFont="1" applyAlignment="1" applyProtection="1">
      <alignment horizontal="right" vertical="center"/>
    </xf>
    <xf numFmtId="0" fontId="0" fillId="2" borderId="14" xfId="0" applyFill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1" fillId="0" borderId="0" xfId="0" applyFont="1" applyBorder="1" applyAlignment="1" applyProtection="1">
      <alignment vertical="center"/>
    </xf>
    <xf numFmtId="0" fontId="0" fillId="2" borderId="15" xfId="0" applyFill="1" applyBorder="1" applyProtection="1"/>
    <xf numFmtId="0" fontId="11" fillId="2" borderId="29" xfId="0" applyFont="1" applyFill="1" applyBorder="1" applyAlignment="1" applyProtection="1">
      <alignment horizontal="center"/>
    </xf>
    <xf numFmtId="0" fontId="0" fillId="2" borderId="24" xfId="0" applyFill="1" applyBorder="1" applyAlignment="1" applyProtection="1">
      <alignment horizontal="center"/>
    </xf>
    <xf numFmtId="0" fontId="10" fillId="0" borderId="0" xfId="0" applyFont="1" applyFill="1" applyAlignment="1" applyProtection="1">
      <alignment vertical="center"/>
    </xf>
    <xf numFmtId="0" fontId="30" fillId="4" borderId="13" xfId="0" applyFont="1" applyFill="1" applyBorder="1" applyAlignment="1" applyProtection="1">
      <alignment horizontal="left" vertical="center"/>
    </xf>
    <xf numFmtId="0" fontId="10" fillId="4" borderId="14" xfId="0" applyFont="1" applyFill="1" applyBorder="1" applyProtection="1"/>
    <xf numFmtId="1" fontId="10" fillId="4" borderId="12" xfId="0" applyNumberFormat="1" applyFon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/>
    </xf>
    <xf numFmtId="0" fontId="11" fillId="2" borderId="25" xfId="0" applyFont="1" applyFill="1" applyBorder="1" applyAlignment="1" applyProtection="1">
      <alignment horizontal="center"/>
    </xf>
    <xf numFmtId="0" fontId="0" fillId="2" borderId="17" xfId="0" applyFill="1" applyBorder="1" applyAlignment="1" applyProtection="1">
      <alignment horizontal="center"/>
    </xf>
    <xf numFmtId="0" fontId="13" fillId="3" borderId="14" xfId="0" applyFont="1" applyFill="1" applyBorder="1" applyProtection="1"/>
    <xf numFmtId="0" fontId="0" fillId="0" borderId="18" xfId="0" applyBorder="1" applyAlignment="1" applyProtection="1">
      <alignment horizontal="center"/>
    </xf>
    <xf numFmtId="0" fontId="10" fillId="0" borderId="16" xfId="0" applyFont="1" applyBorder="1" applyAlignment="1" applyProtection="1">
      <alignment vertical="center"/>
    </xf>
    <xf numFmtId="0" fontId="10" fillId="0" borderId="17" xfId="0" applyFont="1" applyBorder="1" applyProtection="1"/>
    <xf numFmtId="0" fontId="10" fillId="0" borderId="18" xfId="0" applyFont="1" applyBorder="1" applyAlignment="1" applyProtection="1">
      <alignment horizontal="right" vertical="center"/>
    </xf>
    <xf numFmtId="0" fontId="10" fillId="0" borderId="15" xfId="0" applyFont="1" applyFill="1" applyBorder="1" applyAlignment="1" applyProtection="1">
      <alignment horizontal="right" vertical="center"/>
    </xf>
    <xf numFmtId="1" fontId="10" fillId="0" borderId="12" xfId="0" applyNumberFormat="1" applyFont="1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</xf>
    <xf numFmtId="0" fontId="0" fillId="2" borderId="17" xfId="0" applyFont="1" applyFill="1" applyBorder="1" applyAlignment="1" applyProtection="1">
      <alignment horizontal="center"/>
    </xf>
    <xf numFmtId="0" fontId="0" fillId="0" borderId="18" xfId="0" applyFill="1" applyBorder="1" applyProtection="1"/>
    <xf numFmtId="49" fontId="2" fillId="0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Alignment="1" applyProtection="1">
      <alignment horizontal="center"/>
    </xf>
    <xf numFmtId="0" fontId="4" fillId="2" borderId="59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1" fillId="0" borderId="0" xfId="0" applyFont="1" applyBorder="1" applyProtection="1"/>
    <xf numFmtId="0" fontId="10" fillId="0" borderId="41" xfId="0" applyFont="1" applyFill="1" applyBorder="1" applyProtection="1"/>
    <xf numFmtId="0" fontId="19" fillId="0" borderId="42" xfId="0" applyFont="1" applyFill="1" applyBorder="1" applyProtection="1"/>
    <xf numFmtId="0" fontId="19" fillId="0" borderId="43" xfId="0" applyFont="1" applyBorder="1" applyAlignment="1" applyProtection="1">
      <alignment horizontal="center"/>
    </xf>
    <xf numFmtId="0" fontId="11" fillId="0" borderId="18" xfId="0" applyFont="1" applyFill="1" applyBorder="1" applyProtection="1"/>
    <xf numFmtId="0" fontId="11" fillId="0" borderId="0" xfId="0" applyFont="1" applyFill="1" applyBorder="1" applyProtection="1"/>
    <xf numFmtId="0" fontId="19" fillId="0" borderId="19" xfId="0" applyFont="1" applyBorder="1" applyAlignment="1" applyProtection="1">
      <alignment horizontal="center"/>
    </xf>
    <xf numFmtId="0" fontId="34" fillId="0" borderId="0" xfId="0" applyFont="1" applyBorder="1" applyProtection="1"/>
    <xf numFmtId="0" fontId="19" fillId="0" borderId="18" xfId="0" applyFont="1" applyFill="1" applyBorder="1" applyProtection="1"/>
    <xf numFmtId="0" fontId="0" fillId="3" borderId="32" xfId="0" applyFont="1" applyFill="1" applyBorder="1" applyProtection="1"/>
    <xf numFmtId="0" fontId="4" fillId="3" borderId="9" xfId="0" applyFont="1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49" fontId="0" fillId="0" borderId="0" xfId="0" applyNumberFormat="1" applyFill="1" applyBorder="1" applyAlignment="1" applyProtection="1">
      <alignment horizontal="center"/>
    </xf>
    <xf numFmtId="1" fontId="19" fillId="0" borderId="0" xfId="0" applyNumberFormat="1" applyFont="1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left"/>
    </xf>
    <xf numFmtId="0" fontId="19" fillId="0" borderId="44" xfId="0" applyFont="1" applyBorder="1" applyAlignment="1" applyProtection="1">
      <alignment horizontal="center"/>
    </xf>
    <xf numFmtId="0" fontId="19" fillId="0" borderId="9" xfId="0" applyFont="1" applyFill="1" applyBorder="1" applyAlignment="1" applyProtection="1">
      <alignment horizontal="center"/>
    </xf>
    <xf numFmtId="0" fontId="19" fillId="0" borderId="45" xfId="0" applyFont="1" applyBorder="1" applyAlignment="1" applyProtection="1">
      <alignment horizontal="center"/>
    </xf>
    <xf numFmtId="0" fontId="19" fillId="0" borderId="20" xfId="0" applyFont="1" applyFill="1" applyBorder="1" applyProtection="1"/>
    <xf numFmtId="0" fontId="19" fillId="0" borderId="10" xfId="0" applyFont="1" applyFill="1" applyBorder="1" applyProtection="1"/>
    <xf numFmtId="0" fontId="19" fillId="0" borderId="46" xfId="0" applyFont="1" applyBorder="1" applyAlignment="1" applyProtection="1">
      <alignment horizontal="center"/>
    </xf>
    <xf numFmtId="0" fontId="19" fillId="0" borderId="35" xfId="0" applyFont="1" applyFill="1" applyBorder="1" applyAlignment="1" applyProtection="1">
      <alignment horizontal="center"/>
    </xf>
    <xf numFmtId="0" fontId="19" fillId="0" borderId="5" xfId="0" applyFont="1" applyFill="1" applyBorder="1" applyAlignment="1" applyProtection="1">
      <alignment horizontal="center"/>
    </xf>
    <xf numFmtId="1" fontId="19" fillId="0" borderId="37" xfId="0" applyNumberFormat="1" applyFont="1" applyFill="1" applyBorder="1" applyAlignment="1" applyProtection="1">
      <alignment horizontal="center"/>
    </xf>
    <xf numFmtId="0" fontId="19" fillId="0" borderId="36" xfId="0" applyFont="1" applyBorder="1" applyAlignment="1" applyProtection="1">
      <alignment horizontal="center"/>
    </xf>
    <xf numFmtId="0" fontId="19" fillId="0" borderId="10" xfId="0" applyFont="1" applyFill="1" applyBorder="1" applyAlignment="1" applyProtection="1">
      <alignment horizontal="center"/>
    </xf>
    <xf numFmtId="0" fontId="19" fillId="0" borderId="37" xfId="0" applyFont="1" applyFill="1" applyBorder="1" applyAlignment="1" applyProtection="1">
      <alignment horizontal="center"/>
    </xf>
    <xf numFmtId="0" fontId="19" fillId="0" borderId="35" xfId="0" applyFont="1" applyBorder="1" applyAlignment="1" applyProtection="1">
      <alignment horizontal="center"/>
    </xf>
    <xf numFmtId="0" fontId="19" fillId="0" borderId="37" xfId="0" applyFont="1" applyBorder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left"/>
    </xf>
    <xf numFmtId="0" fontId="19" fillId="0" borderId="38" xfId="0" applyFont="1" applyBorder="1" applyAlignment="1" applyProtection="1">
      <alignment horizontal="center"/>
    </xf>
    <xf numFmtId="0" fontId="19" fillId="0" borderId="39" xfId="0" applyFont="1" applyFill="1" applyBorder="1" applyAlignment="1" applyProtection="1">
      <alignment horizontal="center"/>
    </xf>
    <xf numFmtId="0" fontId="19" fillId="0" borderId="4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1" fontId="0" fillId="0" borderId="0" xfId="0" applyNumberFormat="1" applyBorder="1" applyProtection="1"/>
    <xf numFmtId="0" fontId="27" fillId="5" borderId="53" xfId="0" applyFont="1" applyFill="1" applyBorder="1" applyAlignment="1" applyProtection="1">
      <alignment horizontal="left"/>
      <protection locked="0"/>
    </xf>
    <xf numFmtId="0" fontId="27" fillId="5" borderId="60" xfId="0" applyFont="1" applyFill="1" applyBorder="1" applyAlignment="1" applyProtection="1">
      <alignment horizontal="left"/>
      <protection locked="0"/>
    </xf>
    <xf numFmtId="0" fontId="27" fillId="5" borderId="27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1" fontId="29" fillId="0" borderId="12" xfId="0" applyNumberFormat="1" applyFont="1" applyFill="1" applyBorder="1" applyAlignment="1" applyProtection="1">
      <alignment horizontal="center" vertical="center"/>
    </xf>
    <xf numFmtId="1" fontId="29" fillId="0" borderId="0" xfId="0" applyNumberFormat="1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/>
    </xf>
    <xf numFmtId="165" fontId="21" fillId="0" borderId="0" xfId="0" applyNumberFormat="1" applyFont="1" applyFill="1" applyBorder="1" applyAlignment="1">
      <alignment horizontal="center" vertical="center" shrinkToFit="1"/>
    </xf>
    <xf numFmtId="165" fontId="4" fillId="0" borderId="0" xfId="0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vertical="center" shrinkToFit="1"/>
    </xf>
    <xf numFmtId="165" fontId="21" fillId="0" borderId="5" xfId="0" applyNumberFormat="1" applyFont="1" applyFill="1" applyBorder="1" applyAlignment="1">
      <alignment horizontal="center" vertical="center" shrinkToFit="1"/>
    </xf>
    <xf numFmtId="165" fontId="0" fillId="0" borderId="5" xfId="0" applyNumberFormat="1" applyFill="1" applyBorder="1" applyAlignment="1">
      <alignment horizontal="center"/>
    </xf>
    <xf numFmtId="0" fontId="10" fillId="5" borderId="61" xfId="0" applyFont="1" applyFill="1" applyBorder="1" applyAlignment="1" applyProtection="1">
      <alignment vertical="center"/>
      <protection locked="0"/>
    </xf>
    <xf numFmtId="0" fontId="55" fillId="0" borderId="0" xfId="0" applyFont="1" applyProtection="1"/>
    <xf numFmtId="0" fontId="11" fillId="0" borderId="0" xfId="0" applyFont="1" applyProtection="1"/>
    <xf numFmtId="0" fontId="29" fillId="0" borderId="0" xfId="0" applyFont="1" applyProtection="1"/>
    <xf numFmtId="0" fontId="29" fillId="5" borderId="0" xfId="0" applyFont="1" applyFill="1" applyBorder="1" applyProtection="1"/>
    <xf numFmtId="0" fontId="47" fillId="0" borderId="0" xfId="0" applyFont="1" applyFill="1" applyBorder="1" applyAlignment="1" applyProtection="1">
      <alignment vertical="center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center"/>
    </xf>
    <xf numFmtId="0" fontId="22" fillId="0" borderId="5" xfId="0" applyFont="1" applyFill="1" applyBorder="1" applyAlignment="1">
      <alignment vertical="center" shrinkToFit="1"/>
    </xf>
    <xf numFmtId="165" fontId="22" fillId="0" borderId="5" xfId="0" applyNumberFormat="1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/>
    </xf>
    <xf numFmtId="0" fontId="36" fillId="0" borderId="5" xfId="0" applyFont="1" applyFill="1" applyBorder="1" applyAlignment="1">
      <alignment horizontal="center" vertical="center" shrinkToFit="1"/>
    </xf>
    <xf numFmtId="0" fontId="39" fillId="0" borderId="9" xfId="0" applyFont="1" applyFill="1" applyBorder="1" applyAlignment="1">
      <alignment horizontal="center" vertical="center" shrinkToFit="1"/>
    </xf>
    <xf numFmtId="165" fontId="39" fillId="0" borderId="9" xfId="0" applyNumberFormat="1" applyFont="1" applyFill="1" applyBorder="1" applyAlignment="1">
      <alignment horizontal="center" vertical="center" shrinkToFit="1"/>
    </xf>
    <xf numFmtId="0" fontId="37" fillId="0" borderId="5" xfId="0" applyFont="1" applyFill="1" applyBorder="1" applyAlignment="1">
      <alignment horizontal="center" vertical="center" shrinkToFit="1"/>
    </xf>
    <xf numFmtId="0" fontId="40" fillId="0" borderId="5" xfId="0" applyFont="1" applyFill="1" applyBorder="1" applyAlignment="1">
      <alignment horizontal="center" vertical="center" shrinkToFit="1"/>
    </xf>
    <xf numFmtId="165" fontId="40" fillId="0" borderId="5" xfId="0" applyNumberFormat="1" applyFont="1" applyFill="1" applyBorder="1" applyAlignment="1">
      <alignment horizontal="center" vertical="center" shrinkToFit="1"/>
    </xf>
    <xf numFmtId="0" fontId="37" fillId="0" borderId="5" xfId="0" applyFont="1" applyFill="1" applyBorder="1" applyAlignment="1">
      <alignment vertical="center" shrinkToFit="1"/>
    </xf>
    <xf numFmtId="0" fontId="37" fillId="0" borderId="11" xfId="0" applyFont="1" applyFill="1" applyBorder="1" applyAlignment="1">
      <alignment vertical="center" shrinkToFit="1"/>
    </xf>
    <xf numFmtId="165" fontId="40" fillId="0" borderId="11" xfId="0" applyNumberFormat="1" applyFont="1" applyFill="1" applyBorder="1" applyAlignment="1">
      <alignment horizontal="center" vertical="center" shrinkToFit="1"/>
    </xf>
  </cellXfs>
  <cellStyles count="2">
    <cellStyle name="Standard" xfId="0" builtinId="0"/>
    <cellStyle name="Standard 2" xfId="1"/>
  </cellStyles>
  <dxfs count="8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V141"/>
  <sheetViews>
    <sheetView showGridLines="0" tabSelected="1" zoomScaleNormal="100" zoomScaleSheetLayoutView="80" workbookViewId="0">
      <selection activeCell="D30" sqref="D30"/>
    </sheetView>
  </sheetViews>
  <sheetFormatPr baseColWidth="10" defaultRowHeight="12.75" x14ac:dyDescent="0.2"/>
  <cols>
    <col min="1" max="1" width="3" style="81" customWidth="1"/>
    <col min="2" max="2" width="74.28515625" style="81" customWidth="1"/>
    <col min="3" max="3" width="64.7109375" style="81" customWidth="1"/>
    <col min="4" max="4" width="11.7109375" style="82" customWidth="1"/>
    <col min="5" max="5" width="1.5703125" style="82" customWidth="1"/>
    <col min="6" max="6" width="8.7109375" style="82" customWidth="1"/>
    <col min="7" max="7" width="25" style="83" customWidth="1"/>
    <col min="8" max="8" width="26" style="83" customWidth="1"/>
    <col min="9" max="9" width="19.5703125" style="84" customWidth="1"/>
    <col min="10" max="10" width="21.42578125" style="84" customWidth="1"/>
    <col min="11" max="11" width="23.85546875" style="84" customWidth="1"/>
    <col min="12" max="12" width="34" style="84" customWidth="1"/>
    <col min="13" max="13" width="23.85546875" style="84" hidden="1" customWidth="1"/>
    <col min="14" max="14" width="91" style="84" hidden="1" customWidth="1"/>
    <col min="15" max="15" width="54.5703125" style="84" hidden="1" customWidth="1"/>
    <col min="16" max="16" width="45.28515625" style="84" hidden="1" customWidth="1"/>
    <col min="17" max="17" width="8" style="84" hidden="1" customWidth="1"/>
    <col min="18" max="18" width="7.5703125" style="84" hidden="1" customWidth="1"/>
    <col min="19" max="19" width="37.28515625" style="84" hidden="1" customWidth="1"/>
    <col min="20" max="20" width="16.5703125" style="85" hidden="1" customWidth="1"/>
    <col min="21" max="21" width="19.28515625" style="84" hidden="1" customWidth="1"/>
    <col min="22" max="23" width="27.28515625" style="84" hidden="1" customWidth="1"/>
    <col min="24" max="24" width="19.42578125" style="84" hidden="1" customWidth="1"/>
    <col min="25" max="25" width="35.85546875" style="86" hidden="1" customWidth="1"/>
    <col min="26" max="26" width="19.42578125" style="84" hidden="1" customWidth="1"/>
    <col min="27" max="27" width="36.7109375" style="84" hidden="1" customWidth="1"/>
    <col min="28" max="28" width="39" style="84" hidden="1" customWidth="1"/>
    <col min="29" max="29" width="9.85546875" style="87" hidden="1" customWidth="1"/>
    <col min="30" max="30" width="32.140625" style="87" hidden="1" customWidth="1"/>
    <col min="31" max="31" width="26.28515625" style="87" hidden="1" customWidth="1"/>
    <col min="32" max="32" width="48.28515625" style="87" hidden="1" customWidth="1"/>
    <col min="33" max="33" width="10.140625" style="87" hidden="1" customWidth="1"/>
    <col min="34" max="34" width="9.28515625" style="87" hidden="1" customWidth="1"/>
    <col min="35" max="35" width="54" style="87" hidden="1" customWidth="1"/>
    <col min="36" max="36" width="18.140625" style="87" hidden="1" customWidth="1"/>
    <col min="37" max="37" width="17.28515625" style="87" hidden="1" customWidth="1"/>
    <col min="38" max="38" width="36.5703125" style="87" hidden="1" customWidth="1"/>
    <col min="39" max="39" width="26.42578125" style="87" hidden="1" customWidth="1"/>
    <col min="40" max="40" width="16.5703125" style="81" hidden="1" customWidth="1"/>
    <col min="41" max="42" width="11.42578125" style="81" hidden="1" customWidth="1"/>
    <col min="43" max="45" width="11.42578125" style="81" customWidth="1"/>
    <col min="46" max="16384" width="11.42578125" style="81"/>
  </cols>
  <sheetData>
    <row r="1" spans="2:42" ht="20.100000000000001" customHeight="1" x14ac:dyDescent="0.2"/>
    <row r="2" spans="2:42" ht="20.25" customHeight="1" x14ac:dyDescent="0.2">
      <c r="G2" s="88"/>
      <c r="J2" s="89"/>
      <c r="K2" s="83"/>
      <c r="L2" s="83"/>
    </row>
    <row r="3" spans="2:42" ht="33.75" customHeight="1" x14ac:dyDescent="0.4">
      <c r="B3" s="90" t="s">
        <v>375</v>
      </c>
      <c r="C3" s="90"/>
      <c r="D3" s="91"/>
      <c r="G3" s="92" t="s">
        <v>6</v>
      </c>
      <c r="H3" s="93"/>
      <c r="I3" s="91"/>
      <c r="J3" s="91"/>
      <c r="K3" s="91"/>
      <c r="L3" s="94"/>
    </row>
    <row r="4" spans="2:42" ht="21" customHeight="1" x14ac:dyDescent="0.25">
      <c r="B4" s="95" t="s">
        <v>584</v>
      </c>
      <c r="C4" s="95"/>
      <c r="G4" s="81"/>
      <c r="H4" s="81"/>
      <c r="I4" s="81"/>
      <c r="J4" s="81"/>
      <c r="K4" s="81"/>
      <c r="L4" s="81"/>
    </row>
    <row r="5" spans="2:42" ht="21" customHeight="1" x14ac:dyDescent="0.25">
      <c r="B5" s="96"/>
      <c r="C5" s="95"/>
      <c r="G5" s="97" t="s">
        <v>402</v>
      </c>
      <c r="H5" s="98"/>
      <c r="K5" s="99"/>
      <c r="L5" s="99"/>
    </row>
    <row r="6" spans="2:42" ht="21" customHeight="1" x14ac:dyDescent="0.25">
      <c r="B6" s="95"/>
      <c r="C6" s="100"/>
      <c r="G6" s="101" t="s">
        <v>540</v>
      </c>
      <c r="H6" s="101"/>
      <c r="I6" s="102"/>
      <c r="J6" s="102"/>
      <c r="K6" s="99"/>
      <c r="L6" s="99"/>
    </row>
    <row r="7" spans="2:42" ht="21" customHeight="1" x14ac:dyDescent="0.25">
      <c r="B7" s="389" t="s">
        <v>163</v>
      </c>
      <c r="C7" s="96"/>
      <c r="G7" s="101" t="s">
        <v>398</v>
      </c>
      <c r="H7" s="101"/>
      <c r="I7" s="101"/>
      <c r="J7" s="101"/>
      <c r="K7" s="103"/>
      <c r="L7" s="103"/>
    </row>
    <row r="8" spans="2:42" ht="21" customHeight="1" x14ac:dyDescent="0.25">
      <c r="B8" s="390" t="s">
        <v>164</v>
      </c>
      <c r="C8" s="96"/>
      <c r="G8" s="104" t="s">
        <v>551</v>
      </c>
      <c r="H8" s="105"/>
      <c r="I8" s="106"/>
      <c r="J8" s="106"/>
      <c r="K8" s="99"/>
      <c r="L8" s="99"/>
    </row>
    <row r="9" spans="2:42" ht="21" customHeight="1" x14ac:dyDescent="0.25">
      <c r="B9" s="390" t="s">
        <v>523</v>
      </c>
      <c r="C9" s="107"/>
      <c r="G9" s="104" t="s">
        <v>399</v>
      </c>
      <c r="H9" s="104"/>
      <c r="I9" s="106"/>
      <c r="J9" s="106"/>
      <c r="K9" s="99"/>
      <c r="L9" s="99"/>
    </row>
    <row r="10" spans="2:42" ht="21" customHeight="1" x14ac:dyDescent="0.25">
      <c r="B10" s="391" t="s">
        <v>538</v>
      </c>
      <c r="C10" s="96"/>
      <c r="G10" s="108" t="s">
        <v>400</v>
      </c>
      <c r="H10" s="104"/>
      <c r="I10" s="106"/>
      <c r="J10" s="106"/>
      <c r="K10" s="99"/>
      <c r="L10" s="99"/>
    </row>
    <row r="11" spans="2:42" ht="21" customHeight="1" x14ac:dyDescent="0.25">
      <c r="B11" s="390" t="s">
        <v>539</v>
      </c>
      <c r="G11" s="109" t="s">
        <v>629</v>
      </c>
      <c r="H11" s="109"/>
      <c r="I11" s="106"/>
      <c r="J11" s="106"/>
      <c r="K11" s="99"/>
      <c r="L11" s="99"/>
    </row>
    <row r="12" spans="2:42" ht="21" customHeight="1" thickBot="1" x14ac:dyDescent="0.3">
      <c r="B12" s="392" t="s">
        <v>558</v>
      </c>
      <c r="C12" s="110"/>
      <c r="G12" s="108" t="s">
        <v>552</v>
      </c>
      <c r="H12" s="111"/>
      <c r="I12" s="102"/>
      <c r="J12" s="102"/>
      <c r="N12" s="112" t="s">
        <v>393</v>
      </c>
    </row>
    <row r="13" spans="2:42" ht="21" customHeight="1" thickBot="1" x14ac:dyDescent="0.25">
      <c r="B13" s="113"/>
      <c r="C13" s="114"/>
      <c r="G13" s="108" t="s">
        <v>550</v>
      </c>
      <c r="H13" s="111"/>
      <c r="I13" s="102"/>
      <c r="J13" s="102"/>
      <c r="N13" s="115" t="s">
        <v>392</v>
      </c>
      <c r="O13" s="116"/>
      <c r="S13" s="81"/>
      <c r="T13" s="81"/>
    </row>
    <row r="14" spans="2:42" ht="21" customHeight="1" thickBot="1" x14ac:dyDescent="0.3">
      <c r="B14" s="117" t="s">
        <v>407</v>
      </c>
      <c r="C14" s="118"/>
      <c r="D14" s="94"/>
      <c r="G14" s="119" t="s">
        <v>634</v>
      </c>
      <c r="H14" s="120"/>
      <c r="I14" s="102"/>
      <c r="J14" s="102"/>
      <c r="K14" s="102"/>
      <c r="N14" s="121" t="s">
        <v>391</v>
      </c>
      <c r="O14" s="122">
        <f>IF(D24&gt;D26,O36,O35)</f>
        <v>0</v>
      </c>
      <c r="S14" s="123" t="s">
        <v>195</v>
      </c>
    </row>
    <row r="15" spans="2:42" ht="21" customHeight="1" thickBot="1" x14ac:dyDescent="0.3">
      <c r="B15" s="124" t="s">
        <v>527</v>
      </c>
      <c r="C15" s="374"/>
      <c r="D15" s="125"/>
      <c r="G15" s="126" t="s">
        <v>635</v>
      </c>
      <c r="H15" s="120"/>
      <c r="I15" s="120"/>
      <c r="J15" s="120"/>
      <c r="K15" s="120"/>
      <c r="L15" s="102"/>
      <c r="N15" s="127" t="s">
        <v>206</v>
      </c>
      <c r="O15" s="128">
        <f>IF(D24&gt;D26,O42,O41)</f>
        <v>0</v>
      </c>
      <c r="Q15" s="129"/>
      <c r="R15" s="129"/>
      <c r="S15" s="130"/>
      <c r="U15" s="129"/>
      <c r="V15" s="129"/>
      <c r="W15" s="129"/>
      <c r="X15" s="129"/>
      <c r="Y15" s="131" t="s">
        <v>520</v>
      </c>
      <c r="Z15" s="129"/>
      <c r="AA15" s="129"/>
      <c r="AB15" s="132" t="s">
        <v>520</v>
      </c>
      <c r="AC15" s="133"/>
      <c r="AD15" s="133"/>
      <c r="AE15" s="133"/>
      <c r="AF15" s="133"/>
      <c r="AG15" s="133"/>
      <c r="AH15" s="133"/>
      <c r="AI15" s="133"/>
      <c r="AJ15" s="133"/>
      <c r="AN15" s="83"/>
      <c r="AO15" s="83"/>
      <c r="AP15" s="83"/>
    </row>
    <row r="16" spans="2:42" ht="21" customHeight="1" thickBot="1" x14ac:dyDescent="0.3">
      <c r="B16" s="134" t="s">
        <v>528</v>
      </c>
      <c r="C16" s="375"/>
      <c r="D16" s="135"/>
      <c r="G16" s="126" t="s">
        <v>633</v>
      </c>
      <c r="H16" s="120"/>
      <c r="I16" s="120"/>
      <c r="J16" s="120"/>
      <c r="K16" s="120"/>
      <c r="L16" s="120"/>
      <c r="N16" s="129"/>
      <c r="O16" s="129"/>
      <c r="P16" s="129"/>
      <c r="Q16" s="129"/>
      <c r="R16" s="129"/>
      <c r="S16" s="136"/>
      <c r="T16" s="137"/>
      <c r="U16" s="129"/>
      <c r="V16" s="129"/>
      <c r="W16" s="129"/>
      <c r="X16" s="129"/>
      <c r="Y16" s="131" t="s">
        <v>521</v>
      </c>
      <c r="Z16" s="129"/>
      <c r="AA16" s="129"/>
      <c r="AB16" s="132" t="s">
        <v>521</v>
      </c>
      <c r="AC16" s="129"/>
      <c r="AD16" s="129"/>
      <c r="AE16" s="129"/>
      <c r="AF16" s="129"/>
      <c r="AG16" s="129"/>
      <c r="AH16" s="129"/>
      <c r="AI16" s="129"/>
      <c r="AJ16" s="129"/>
      <c r="AN16" s="83"/>
      <c r="AO16" s="83"/>
      <c r="AP16" s="83"/>
    </row>
    <row r="17" spans="2:48" ht="21" customHeight="1" x14ac:dyDescent="0.25">
      <c r="B17" s="134" t="s">
        <v>529</v>
      </c>
      <c r="C17" s="375"/>
      <c r="D17" s="138"/>
      <c r="F17" s="139"/>
      <c r="G17" s="149" t="s">
        <v>636</v>
      </c>
      <c r="H17" s="150"/>
      <c r="I17" s="102"/>
      <c r="J17" s="102"/>
      <c r="K17" s="102"/>
      <c r="L17" s="120"/>
      <c r="N17" s="129"/>
      <c r="O17" s="129"/>
      <c r="P17" s="129"/>
      <c r="Q17" s="129"/>
      <c r="R17" s="129"/>
      <c r="S17" s="140"/>
      <c r="T17" s="141"/>
      <c r="U17" s="142"/>
      <c r="V17" s="143" t="s">
        <v>145</v>
      </c>
      <c r="W17" s="144"/>
      <c r="X17" s="144" t="s">
        <v>7</v>
      </c>
      <c r="Y17" s="145" t="s">
        <v>519</v>
      </c>
      <c r="Z17" s="146"/>
      <c r="AA17" s="146"/>
      <c r="AB17" s="143" t="s">
        <v>519</v>
      </c>
      <c r="AC17" s="129"/>
      <c r="AD17" s="129"/>
      <c r="AE17" s="129"/>
      <c r="AF17" s="129"/>
      <c r="AG17" s="129"/>
      <c r="AH17" s="129"/>
      <c r="AI17" s="129"/>
      <c r="AN17" s="83"/>
      <c r="AO17" s="83"/>
      <c r="AP17" s="83"/>
    </row>
    <row r="18" spans="2:48" ht="21" customHeight="1" thickBot="1" x14ac:dyDescent="0.3">
      <c r="B18" s="124" t="s">
        <v>530</v>
      </c>
      <c r="C18" s="74" t="s">
        <v>9</v>
      </c>
      <c r="D18" s="147"/>
      <c r="E18" s="148"/>
      <c r="G18" s="101" t="s">
        <v>638</v>
      </c>
      <c r="H18" s="101"/>
      <c r="I18" s="102"/>
      <c r="J18" s="102"/>
      <c r="K18" s="102"/>
      <c r="L18" s="102"/>
      <c r="N18" s="129"/>
      <c r="O18" s="129"/>
      <c r="P18" s="129"/>
      <c r="Q18" s="129"/>
      <c r="R18" s="129"/>
      <c r="S18" s="151"/>
      <c r="T18" s="152"/>
      <c r="U18" s="153"/>
      <c r="V18" s="154" t="s">
        <v>146</v>
      </c>
      <c r="W18" s="155"/>
      <c r="X18" s="156" t="s">
        <v>203</v>
      </c>
      <c r="Y18" s="157" t="s">
        <v>146</v>
      </c>
      <c r="Z18" s="158"/>
      <c r="AA18" s="158"/>
      <c r="AB18" s="154" t="s">
        <v>146</v>
      </c>
      <c r="AC18" s="129"/>
      <c r="AD18" s="129"/>
      <c r="AE18" s="129"/>
      <c r="AF18" s="129"/>
      <c r="AG18" s="129"/>
      <c r="AH18" s="129"/>
      <c r="AI18" s="129"/>
      <c r="AJ18" s="99" t="s">
        <v>257</v>
      </c>
      <c r="AK18" s="84"/>
      <c r="AL18" s="159" t="s">
        <v>191</v>
      </c>
      <c r="AM18" s="84"/>
    </row>
    <row r="19" spans="2:48" ht="21" customHeight="1" thickBot="1" x14ac:dyDescent="0.35">
      <c r="B19" s="124" t="s">
        <v>531</v>
      </c>
      <c r="C19" s="74" t="s">
        <v>158</v>
      </c>
      <c r="D19" s="160"/>
      <c r="E19" s="94"/>
      <c r="G19" s="104" t="s">
        <v>166</v>
      </c>
      <c r="H19" s="104"/>
      <c r="I19" s="173"/>
      <c r="J19" s="173"/>
      <c r="K19" s="102"/>
      <c r="L19" s="102"/>
      <c r="N19" s="161" t="s">
        <v>379</v>
      </c>
      <c r="O19" s="162"/>
      <c r="P19" s="162"/>
      <c r="Q19" s="162"/>
      <c r="R19" s="162"/>
      <c r="S19" s="163"/>
      <c r="T19" s="164"/>
      <c r="U19" s="165"/>
      <c r="V19" s="154" t="s">
        <v>147</v>
      </c>
      <c r="W19" s="155" t="s">
        <v>165</v>
      </c>
      <c r="X19" s="156" t="s">
        <v>204</v>
      </c>
      <c r="Y19" s="157" t="s">
        <v>147</v>
      </c>
      <c r="Z19" s="158"/>
      <c r="AA19" s="158"/>
      <c r="AB19" s="154" t="s">
        <v>147</v>
      </c>
      <c r="AC19" s="162"/>
      <c r="AD19" s="166" t="s">
        <v>149</v>
      </c>
      <c r="AE19" s="162"/>
      <c r="AF19" s="167" t="s">
        <v>207</v>
      </c>
      <c r="AG19" s="168" t="s">
        <v>208</v>
      </c>
      <c r="AH19" s="162"/>
      <c r="AI19" s="169" t="s">
        <v>238</v>
      </c>
      <c r="AJ19" s="99" t="s">
        <v>258</v>
      </c>
      <c r="AK19" s="99"/>
      <c r="AL19" s="169" t="s">
        <v>192</v>
      </c>
      <c r="AM19" s="99"/>
      <c r="AO19" s="170"/>
      <c r="AV19" s="87"/>
    </row>
    <row r="20" spans="2:48" ht="22.5" customHeight="1" thickBot="1" x14ac:dyDescent="0.3">
      <c r="B20" s="171" t="s">
        <v>626</v>
      </c>
      <c r="C20" s="388" t="s">
        <v>585</v>
      </c>
      <c r="D20" s="160"/>
      <c r="E20" s="172"/>
      <c r="F20" s="83"/>
      <c r="G20" s="108" t="s">
        <v>378</v>
      </c>
      <c r="H20" s="104"/>
      <c r="I20" s="173"/>
      <c r="J20" s="102"/>
      <c r="K20" s="102"/>
      <c r="L20" s="102"/>
      <c r="M20" s="81"/>
      <c r="N20" s="162"/>
      <c r="O20" s="162"/>
      <c r="P20" s="377" t="s">
        <v>562</v>
      </c>
      <c r="Q20" s="162"/>
      <c r="R20" s="81"/>
      <c r="S20" s="174"/>
      <c r="T20" s="175" t="s">
        <v>144</v>
      </c>
      <c r="U20" s="176" t="s">
        <v>7</v>
      </c>
      <c r="V20" s="154" t="s">
        <v>39</v>
      </c>
      <c r="W20" s="177" t="s">
        <v>41</v>
      </c>
      <c r="X20" s="156" t="s">
        <v>205</v>
      </c>
      <c r="Y20" s="157" t="s">
        <v>39</v>
      </c>
      <c r="Z20" s="158"/>
      <c r="AA20" s="158"/>
      <c r="AB20" s="154" t="s">
        <v>39</v>
      </c>
      <c r="AC20" s="162"/>
      <c r="AD20" s="156" t="s">
        <v>9</v>
      </c>
      <c r="AE20" s="162"/>
      <c r="AF20" s="178" t="s">
        <v>209</v>
      </c>
      <c r="AG20" s="179">
        <v>28</v>
      </c>
      <c r="AH20" s="162"/>
      <c r="AI20" s="180" t="s">
        <v>239</v>
      </c>
      <c r="AJ20" s="181">
        <v>0</v>
      </c>
      <c r="AK20" s="99"/>
      <c r="AL20" s="81"/>
      <c r="AM20" s="133"/>
      <c r="AO20" s="170"/>
      <c r="AV20" s="87"/>
    </row>
    <row r="21" spans="2:48" ht="21" customHeight="1" thickBot="1" x14ac:dyDescent="0.3">
      <c r="D21" s="382" t="s">
        <v>574</v>
      </c>
      <c r="E21" s="94"/>
      <c r="G21" s="104" t="s">
        <v>167</v>
      </c>
      <c r="H21" s="108"/>
      <c r="K21" s="102"/>
      <c r="L21" s="102"/>
      <c r="M21" s="81"/>
      <c r="N21" s="182" t="s">
        <v>261</v>
      </c>
      <c r="P21" s="183" t="s">
        <v>522</v>
      </c>
      <c r="Q21" s="162"/>
      <c r="R21" s="162"/>
      <c r="S21" s="184" t="s">
        <v>8</v>
      </c>
      <c r="T21" s="185" t="s">
        <v>40</v>
      </c>
      <c r="U21" s="186" t="s">
        <v>12</v>
      </c>
      <c r="V21" s="187" t="s">
        <v>40</v>
      </c>
      <c r="W21" s="188"/>
      <c r="X21" s="189" t="s">
        <v>206</v>
      </c>
      <c r="Y21" s="190" t="s">
        <v>40</v>
      </c>
      <c r="Z21" s="158"/>
      <c r="AA21" s="191" t="s">
        <v>8</v>
      </c>
      <c r="AB21" s="192" t="s">
        <v>40</v>
      </c>
      <c r="AC21" s="162"/>
      <c r="AD21" s="156" t="s">
        <v>10</v>
      </c>
      <c r="AE21" s="162"/>
      <c r="AF21" s="178" t="s">
        <v>210</v>
      </c>
      <c r="AG21" s="179">
        <v>25</v>
      </c>
      <c r="AH21" s="162"/>
      <c r="AI21" s="193" t="s">
        <v>381</v>
      </c>
      <c r="AJ21" s="194">
        <v>0</v>
      </c>
      <c r="AK21" s="99"/>
      <c r="AL21" s="195"/>
      <c r="AM21" s="196" t="s">
        <v>188</v>
      </c>
      <c r="AO21" s="170"/>
      <c r="AV21" s="87"/>
    </row>
    <row r="22" spans="2:48" ht="21" customHeight="1" thickBot="1" x14ac:dyDescent="0.3">
      <c r="B22" s="197" t="s">
        <v>554</v>
      </c>
      <c r="C22" s="198"/>
      <c r="D22" s="199">
        <f>VLOOKUP(C18,S22:V100,2,FALSE)</f>
        <v>300</v>
      </c>
      <c r="E22" s="200"/>
      <c r="G22" s="108" t="s">
        <v>637</v>
      </c>
      <c r="M22" s="81"/>
      <c r="N22" s="201" t="s">
        <v>200</v>
      </c>
      <c r="O22" s="37">
        <f>VLOOKUP(C18,S22:X100,6,FALSE)</f>
        <v>1</v>
      </c>
      <c r="P22" s="116"/>
      <c r="Q22" s="162"/>
      <c r="R22" s="162"/>
      <c r="S22" s="202" t="s">
        <v>158</v>
      </c>
      <c r="T22" s="203">
        <v>0</v>
      </c>
      <c r="U22" s="204">
        <v>0</v>
      </c>
      <c r="V22" s="205">
        <v>0</v>
      </c>
      <c r="W22" s="204"/>
      <c r="X22" s="205">
        <v>1</v>
      </c>
      <c r="Y22" s="206">
        <v>0</v>
      </c>
      <c r="Z22" s="207"/>
      <c r="AA22" s="202" t="s">
        <v>158</v>
      </c>
      <c r="AB22" s="208">
        <v>0</v>
      </c>
      <c r="AC22" s="162"/>
      <c r="AD22" s="156" t="s">
        <v>45</v>
      </c>
      <c r="AE22" s="162"/>
      <c r="AF22" s="178" t="s">
        <v>211</v>
      </c>
      <c r="AG22" s="179">
        <v>25</v>
      </c>
      <c r="AH22" s="162"/>
      <c r="AI22" s="193" t="s">
        <v>240</v>
      </c>
      <c r="AJ22" s="194">
        <v>20</v>
      </c>
      <c r="AK22" s="99"/>
      <c r="AL22" s="209"/>
      <c r="AM22" s="192" t="s">
        <v>190</v>
      </c>
      <c r="AO22" s="170"/>
      <c r="AV22" s="87"/>
    </row>
    <row r="23" spans="2:48" ht="21" customHeight="1" thickBot="1" x14ac:dyDescent="0.35">
      <c r="B23" s="125"/>
      <c r="C23" s="125"/>
      <c r="D23" s="210"/>
      <c r="E23" s="211"/>
      <c r="G23" s="108" t="s">
        <v>633</v>
      </c>
      <c r="M23" s="81"/>
      <c r="N23" s="212" t="s">
        <v>201</v>
      </c>
      <c r="O23" s="213"/>
      <c r="P23" s="214">
        <f>IF(D24=0,D22+D28-D30-D34-D36-D58-D60+D67+D64,D22+P28-D30-D34-D36-D58-D60+D67+D64)</f>
        <v>250</v>
      </c>
      <c r="Q23" s="162"/>
      <c r="R23" s="162"/>
      <c r="S23" s="215" t="s">
        <v>9</v>
      </c>
      <c r="T23" s="216">
        <v>300</v>
      </c>
      <c r="U23" s="208">
        <v>350</v>
      </c>
      <c r="V23" s="217">
        <v>80</v>
      </c>
      <c r="W23" s="208" t="s">
        <v>271</v>
      </c>
      <c r="X23" s="217">
        <v>1</v>
      </c>
      <c r="Y23" s="218">
        <v>53.333333333333336</v>
      </c>
      <c r="Z23" s="207"/>
      <c r="AA23" s="215" t="s">
        <v>9</v>
      </c>
      <c r="AB23" s="218">
        <f>V23*2/3</f>
        <v>53.333333333333336</v>
      </c>
      <c r="AC23" s="162"/>
      <c r="AD23" s="156" t="s">
        <v>50</v>
      </c>
      <c r="AE23" s="162"/>
      <c r="AF23" s="178" t="s">
        <v>212</v>
      </c>
      <c r="AG23" s="179">
        <v>21</v>
      </c>
      <c r="AH23" s="162"/>
      <c r="AI23" s="193" t="s">
        <v>241</v>
      </c>
      <c r="AJ23" s="194">
        <v>20</v>
      </c>
      <c r="AK23" s="99"/>
      <c r="AL23" s="219" t="s">
        <v>22</v>
      </c>
      <c r="AM23" s="220" t="s">
        <v>189</v>
      </c>
      <c r="AO23" s="170"/>
      <c r="AV23" s="87"/>
    </row>
    <row r="24" spans="2:48" ht="21" customHeight="1" thickBot="1" x14ac:dyDescent="0.35">
      <c r="B24" s="197" t="s">
        <v>555</v>
      </c>
      <c r="C24" s="118"/>
      <c r="D24" s="53">
        <f>VLOOKUP(C18,S22:V100,3,FALSE)</f>
        <v>350</v>
      </c>
      <c r="E24" s="221"/>
      <c r="G24" s="230" t="s">
        <v>408</v>
      </c>
      <c r="I24" s="102"/>
      <c r="J24" s="102"/>
      <c r="K24" s="102"/>
      <c r="L24" s="102"/>
      <c r="M24" s="81"/>
      <c r="N24" s="222" t="s">
        <v>202</v>
      </c>
      <c r="O24" s="223"/>
      <c r="P24" s="224">
        <f>IF(D24=0,D22+D28-D30-D34-D36-D58-D60+D67+D64,D22+P29-D30-D34-D36-D58-D60+D67+D64)</f>
        <v>250</v>
      </c>
      <c r="Q24" s="162"/>
      <c r="R24" s="162"/>
      <c r="S24" s="215" t="s">
        <v>10</v>
      </c>
      <c r="T24" s="216">
        <v>310</v>
      </c>
      <c r="U24" s="208">
        <v>150</v>
      </c>
      <c r="V24" s="217">
        <v>100</v>
      </c>
      <c r="W24" s="208" t="s">
        <v>271</v>
      </c>
      <c r="X24" s="217">
        <v>1</v>
      </c>
      <c r="Y24" s="218">
        <v>66.666666666666671</v>
      </c>
      <c r="Z24" s="207"/>
      <c r="AA24" s="215" t="s">
        <v>10</v>
      </c>
      <c r="AB24" s="218">
        <f t="shared" ref="AB24:AB87" si="0">V24*2/3</f>
        <v>66.666666666666671</v>
      </c>
      <c r="AC24" s="162"/>
      <c r="AD24" s="156" t="s">
        <v>53</v>
      </c>
      <c r="AE24" s="162"/>
      <c r="AF24" s="178" t="s">
        <v>213</v>
      </c>
      <c r="AG24" s="179">
        <v>20</v>
      </c>
      <c r="AH24" s="162"/>
      <c r="AI24" s="193" t="s">
        <v>242</v>
      </c>
      <c r="AJ24" s="194">
        <v>20</v>
      </c>
      <c r="AK24" s="99"/>
      <c r="AL24" s="178" t="s">
        <v>259</v>
      </c>
      <c r="AM24" s="194">
        <v>0</v>
      </c>
      <c r="AO24" s="16"/>
      <c r="AP24" s="172"/>
      <c r="AQ24" s="172"/>
      <c r="AR24" s="172"/>
      <c r="AS24" s="172"/>
      <c r="AT24" s="172"/>
      <c r="AV24" s="87"/>
    </row>
    <row r="25" spans="2:48" ht="21" customHeight="1" thickBot="1" x14ac:dyDescent="0.35">
      <c r="B25" s="393" t="s">
        <v>639</v>
      </c>
      <c r="D25" s="225"/>
      <c r="E25" s="221"/>
      <c r="F25" s="226"/>
      <c r="G25" s="232" t="s">
        <v>630</v>
      </c>
      <c r="H25" s="111"/>
      <c r="I25" s="102"/>
      <c r="J25" s="102"/>
      <c r="K25" s="102"/>
      <c r="L25" s="102"/>
      <c r="M25" s="81"/>
      <c r="N25" s="212" t="s">
        <v>199</v>
      </c>
      <c r="O25" s="227"/>
      <c r="P25" s="228"/>
      <c r="Q25" s="162"/>
      <c r="R25" s="162"/>
      <c r="S25" s="215" t="s">
        <v>42</v>
      </c>
      <c r="T25" s="216">
        <v>110</v>
      </c>
      <c r="U25" s="208">
        <v>120</v>
      </c>
      <c r="V25" s="217">
        <v>45</v>
      </c>
      <c r="W25" s="208" t="s">
        <v>271</v>
      </c>
      <c r="X25" s="217">
        <v>1</v>
      </c>
      <c r="Y25" s="218">
        <v>30</v>
      </c>
      <c r="Z25" s="207"/>
      <c r="AA25" s="215" t="s">
        <v>42</v>
      </c>
      <c r="AB25" s="218">
        <f t="shared" si="0"/>
        <v>30</v>
      </c>
      <c r="AC25" s="162"/>
      <c r="AD25" s="156" t="s">
        <v>75</v>
      </c>
      <c r="AE25" s="162"/>
      <c r="AF25" s="178" t="s">
        <v>214</v>
      </c>
      <c r="AG25" s="179">
        <v>8</v>
      </c>
      <c r="AH25" s="162"/>
      <c r="AI25" s="193" t="s">
        <v>243</v>
      </c>
      <c r="AJ25" s="194">
        <v>20</v>
      </c>
      <c r="AK25" s="99"/>
      <c r="AL25" s="193" t="s">
        <v>23</v>
      </c>
      <c r="AM25" s="194">
        <v>50</v>
      </c>
      <c r="AO25" s="16"/>
      <c r="AP25" s="172"/>
      <c r="AQ25" s="172"/>
      <c r="AR25" s="172"/>
      <c r="AS25" s="172"/>
      <c r="AT25" s="172"/>
      <c r="AV25" s="87"/>
    </row>
    <row r="26" spans="2:48" ht="21" customHeight="1" thickBot="1" x14ac:dyDescent="0.3">
      <c r="B26" s="197" t="s">
        <v>405</v>
      </c>
      <c r="C26" s="118"/>
      <c r="D26" s="75">
        <v>350</v>
      </c>
      <c r="E26" s="172"/>
      <c r="F26" s="226"/>
      <c r="G26" s="111" t="s">
        <v>576</v>
      </c>
      <c r="K26" s="102"/>
      <c r="L26" s="102"/>
      <c r="M26" s="81"/>
      <c r="N26" s="162"/>
      <c r="O26" s="162"/>
      <c r="P26" s="162"/>
      <c r="Q26" s="162"/>
      <c r="R26" s="162"/>
      <c r="S26" s="215" t="s">
        <v>43</v>
      </c>
      <c r="T26" s="216">
        <v>135</v>
      </c>
      <c r="U26" s="208">
        <v>450</v>
      </c>
      <c r="V26" s="217">
        <v>40</v>
      </c>
      <c r="W26" s="208" t="s">
        <v>272</v>
      </c>
      <c r="X26" s="217">
        <v>1</v>
      </c>
      <c r="Y26" s="218">
        <v>26.666666666666668</v>
      </c>
      <c r="Z26" s="207"/>
      <c r="AA26" s="215" t="s">
        <v>43</v>
      </c>
      <c r="AB26" s="218">
        <f t="shared" si="0"/>
        <v>26.666666666666668</v>
      </c>
      <c r="AC26" s="162"/>
      <c r="AD26" s="156" t="s">
        <v>150</v>
      </c>
      <c r="AE26" s="162"/>
      <c r="AF26" s="178" t="s">
        <v>215</v>
      </c>
      <c r="AG26" s="179">
        <v>12</v>
      </c>
      <c r="AH26" s="162"/>
      <c r="AI26" s="193" t="s">
        <v>244</v>
      </c>
      <c r="AJ26" s="194">
        <v>20</v>
      </c>
      <c r="AK26" s="99"/>
      <c r="AL26" s="193" t="s">
        <v>24</v>
      </c>
      <c r="AM26" s="194">
        <v>60</v>
      </c>
      <c r="AO26" s="16"/>
      <c r="AP26" s="172"/>
      <c r="AQ26" s="172"/>
      <c r="AR26" s="172"/>
      <c r="AS26" s="172"/>
      <c r="AT26" s="172"/>
      <c r="AV26" s="87"/>
    </row>
    <row r="27" spans="2:48" ht="21" customHeight="1" thickBot="1" x14ac:dyDescent="0.3">
      <c r="B27" s="125"/>
      <c r="C27" s="125"/>
      <c r="D27" s="210"/>
      <c r="E27" s="94"/>
      <c r="F27" s="229"/>
      <c r="G27" s="111" t="s">
        <v>582</v>
      </c>
      <c r="N27" s="182" t="s">
        <v>262</v>
      </c>
      <c r="S27" s="215" t="s">
        <v>45</v>
      </c>
      <c r="T27" s="216">
        <v>210</v>
      </c>
      <c r="U27" s="208">
        <v>700</v>
      </c>
      <c r="V27" s="217">
        <v>45</v>
      </c>
      <c r="W27" s="208" t="s">
        <v>271</v>
      </c>
      <c r="X27" s="217">
        <v>1</v>
      </c>
      <c r="Y27" s="218">
        <v>30</v>
      </c>
      <c r="Z27" s="207"/>
      <c r="AA27" s="215" t="s">
        <v>45</v>
      </c>
      <c r="AB27" s="218">
        <f t="shared" si="0"/>
        <v>30</v>
      </c>
      <c r="AD27" s="177" t="s">
        <v>73</v>
      </c>
      <c r="AF27" s="178" t="s">
        <v>216</v>
      </c>
      <c r="AG27" s="179">
        <v>28</v>
      </c>
      <c r="AH27" s="84"/>
      <c r="AI27" s="193" t="s">
        <v>245</v>
      </c>
      <c r="AJ27" s="194">
        <v>20</v>
      </c>
      <c r="AK27" s="84"/>
      <c r="AL27" s="193" t="s">
        <v>25</v>
      </c>
      <c r="AM27" s="194">
        <v>25</v>
      </c>
      <c r="AO27" s="172"/>
      <c r="AP27" s="172"/>
      <c r="AQ27" s="172"/>
      <c r="AR27" s="172"/>
      <c r="AS27" s="172"/>
      <c r="AT27" s="172"/>
    </row>
    <row r="28" spans="2:48" ht="21" customHeight="1" thickBot="1" x14ac:dyDescent="0.3">
      <c r="B28" s="231" t="s">
        <v>556</v>
      </c>
      <c r="C28" s="198"/>
      <c r="D28" s="53">
        <f>IF(D24=0,0,IF(O22=1,O14,O15))</f>
        <v>0</v>
      </c>
      <c r="E28" s="229"/>
      <c r="F28" s="16"/>
      <c r="N28" s="201" t="s">
        <v>196</v>
      </c>
      <c r="O28" s="233"/>
      <c r="P28" s="37">
        <f>IF(D24&gt;D26,O36,O35)</f>
        <v>0</v>
      </c>
      <c r="S28" s="215" t="s">
        <v>46</v>
      </c>
      <c r="T28" s="216">
        <v>105</v>
      </c>
      <c r="U28" s="208">
        <v>250</v>
      </c>
      <c r="V28" s="217">
        <v>25</v>
      </c>
      <c r="W28" s="208" t="s">
        <v>273</v>
      </c>
      <c r="X28" s="217">
        <v>1</v>
      </c>
      <c r="Y28" s="218">
        <v>16.666666666666668</v>
      </c>
      <c r="Z28" s="207"/>
      <c r="AA28" s="215" t="s">
        <v>46</v>
      </c>
      <c r="AB28" s="218">
        <f t="shared" si="0"/>
        <v>16.666666666666668</v>
      </c>
      <c r="AD28" s="188" t="s">
        <v>104</v>
      </c>
      <c r="AF28" s="178" t="s">
        <v>216</v>
      </c>
      <c r="AG28" s="179">
        <v>30</v>
      </c>
      <c r="AH28" s="84"/>
      <c r="AI28" s="193" t="s">
        <v>246</v>
      </c>
      <c r="AJ28" s="194">
        <v>10</v>
      </c>
      <c r="AK28" s="84"/>
      <c r="AL28" s="193" t="s">
        <v>26</v>
      </c>
      <c r="AM28" s="194">
        <v>30</v>
      </c>
      <c r="AO28" s="172"/>
      <c r="AP28" s="172"/>
      <c r="AQ28" s="94"/>
      <c r="AR28" s="94"/>
      <c r="AS28" s="94"/>
      <c r="AT28" s="172"/>
    </row>
    <row r="29" spans="2:48" ht="21" customHeight="1" thickBot="1" x14ac:dyDescent="0.4">
      <c r="B29" s="172"/>
      <c r="C29" s="172"/>
      <c r="E29" s="229"/>
      <c r="F29" s="226"/>
      <c r="G29" s="97" t="s">
        <v>541</v>
      </c>
      <c r="H29" s="242"/>
      <c r="I29" s="102"/>
      <c r="J29" s="102"/>
      <c r="K29" s="102"/>
      <c r="N29" s="201" t="s">
        <v>197</v>
      </c>
      <c r="O29" s="234"/>
      <c r="P29" s="38">
        <f>IF(D24&gt;D26,O42,O41)</f>
        <v>0</v>
      </c>
      <c r="S29" s="215" t="s">
        <v>47</v>
      </c>
      <c r="T29" s="216">
        <v>85</v>
      </c>
      <c r="U29" s="208">
        <v>200</v>
      </c>
      <c r="V29" s="217">
        <v>5</v>
      </c>
      <c r="W29" s="208" t="s">
        <v>273</v>
      </c>
      <c r="X29" s="217">
        <v>1</v>
      </c>
      <c r="Y29" s="218">
        <v>3.3333333333333335</v>
      </c>
      <c r="Z29" s="207"/>
      <c r="AA29" s="215" t="s">
        <v>47</v>
      </c>
      <c r="AB29" s="218">
        <f t="shared" si="0"/>
        <v>3.3333333333333335</v>
      </c>
      <c r="AF29" s="178" t="s">
        <v>217</v>
      </c>
      <c r="AG29" s="179">
        <v>26</v>
      </c>
      <c r="AH29" s="235"/>
      <c r="AI29" s="193" t="s">
        <v>247</v>
      </c>
      <c r="AJ29" s="194">
        <v>10</v>
      </c>
      <c r="AK29" s="103"/>
      <c r="AL29" s="193" t="s">
        <v>27</v>
      </c>
      <c r="AM29" s="194">
        <v>60</v>
      </c>
      <c r="AO29" s="172"/>
      <c r="AP29" s="172"/>
      <c r="AQ29" s="94"/>
      <c r="AR29" s="94"/>
      <c r="AS29" s="94"/>
      <c r="AT29" s="172"/>
    </row>
    <row r="30" spans="2:48" ht="22.5" customHeight="1" thickBot="1" x14ac:dyDescent="0.4">
      <c r="B30" s="236" t="s">
        <v>518</v>
      </c>
      <c r="C30" s="237"/>
      <c r="D30" s="76">
        <v>50</v>
      </c>
      <c r="E30" s="94"/>
      <c r="F30" s="238"/>
      <c r="G30" s="108" t="s">
        <v>542</v>
      </c>
      <c r="H30" s="242"/>
      <c r="I30" s="102"/>
      <c r="J30" s="102"/>
      <c r="K30" s="102"/>
      <c r="L30" s="102"/>
      <c r="M30" s="99"/>
      <c r="S30" s="215" t="s">
        <v>48</v>
      </c>
      <c r="T30" s="216">
        <v>85</v>
      </c>
      <c r="U30" s="208">
        <v>80</v>
      </c>
      <c r="V30" s="217">
        <v>5</v>
      </c>
      <c r="W30" s="208" t="s">
        <v>274</v>
      </c>
      <c r="X30" s="217">
        <v>1</v>
      </c>
      <c r="Y30" s="218">
        <v>3.3333333333333335</v>
      </c>
      <c r="Z30" s="207"/>
      <c r="AA30" s="215" t="s">
        <v>48</v>
      </c>
      <c r="AB30" s="218">
        <f t="shared" si="0"/>
        <v>3.3333333333333335</v>
      </c>
      <c r="AF30" s="178" t="s">
        <v>218</v>
      </c>
      <c r="AG30" s="179">
        <v>15</v>
      </c>
      <c r="AH30" s="235"/>
      <c r="AI30" s="193" t="s">
        <v>248</v>
      </c>
      <c r="AJ30" s="194">
        <v>10</v>
      </c>
      <c r="AK30" s="103"/>
      <c r="AL30" s="193" t="s">
        <v>28</v>
      </c>
      <c r="AM30" s="194">
        <v>30</v>
      </c>
      <c r="AO30" s="172"/>
      <c r="AP30" s="172"/>
      <c r="AQ30" s="94"/>
      <c r="AR30" s="94"/>
      <c r="AS30" s="94"/>
      <c r="AT30" s="172"/>
    </row>
    <row r="31" spans="2:48" ht="21" customHeight="1" thickBot="1" x14ac:dyDescent="0.3">
      <c r="B31" s="239" t="s">
        <v>394</v>
      </c>
      <c r="C31" s="240" t="str">
        <f>VLOOKUP(C18,S22:W100,5,FALSE)</f>
        <v>60 cm</v>
      </c>
      <c r="D31" s="241"/>
      <c r="E31" s="94"/>
      <c r="F31" s="226"/>
      <c r="G31" s="242" t="s">
        <v>560</v>
      </c>
      <c r="H31" s="242"/>
      <c r="I31" s="102"/>
      <c r="J31" s="102"/>
      <c r="K31" s="102"/>
      <c r="M31" s="99"/>
      <c r="N31" s="98" t="s">
        <v>263</v>
      </c>
      <c r="O31" s="221"/>
      <c r="S31" s="215" t="s">
        <v>124</v>
      </c>
      <c r="T31" s="216">
        <v>110</v>
      </c>
      <c r="U31" s="208">
        <v>130</v>
      </c>
      <c r="V31" s="217">
        <v>5</v>
      </c>
      <c r="W31" s="208" t="s">
        <v>274</v>
      </c>
      <c r="X31" s="217">
        <v>1</v>
      </c>
      <c r="Y31" s="218">
        <v>3.3333333333333335</v>
      </c>
      <c r="Z31" s="207"/>
      <c r="AA31" s="215" t="s">
        <v>124</v>
      </c>
      <c r="AB31" s="218">
        <f t="shared" si="0"/>
        <v>3.3333333333333335</v>
      </c>
      <c r="AF31" s="178" t="s">
        <v>234</v>
      </c>
      <c r="AG31" s="179">
        <v>20</v>
      </c>
      <c r="AH31" s="243"/>
      <c r="AI31" s="193" t="s">
        <v>249</v>
      </c>
      <c r="AJ31" s="194">
        <v>10</v>
      </c>
      <c r="AK31" s="103"/>
      <c r="AL31" s="193" t="s">
        <v>29</v>
      </c>
      <c r="AM31" s="194">
        <v>25</v>
      </c>
      <c r="AO31" s="172"/>
      <c r="AP31" s="172"/>
      <c r="AQ31" s="94"/>
      <c r="AR31" s="94"/>
      <c r="AS31" s="94"/>
      <c r="AT31" s="172"/>
    </row>
    <row r="32" spans="2:48" ht="21" customHeight="1" thickBot="1" x14ac:dyDescent="0.4">
      <c r="B32" s="244" t="s">
        <v>559</v>
      </c>
      <c r="C32" s="376" t="s">
        <v>561</v>
      </c>
      <c r="D32" s="245"/>
      <c r="E32" s="16"/>
      <c r="G32" s="242" t="s">
        <v>577</v>
      </c>
      <c r="H32" s="242"/>
      <c r="I32" s="102"/>
      <c r="J32" s="102"/>
      <c r="K32" s="102"/>
      <c r="M32" s="99"/>
      <c r="N32" s="246" t="s">
        <v>140</v>
      </c>
      <c r="O32" s="247"/>
      <c r="S32" s="215" t="s">
        <v>49</v>
      </c>
      <c r="T32" s="216">
        <v>85</v>
      </c>
      <c r="U32" s="208">
        <v>80</v>
      </c>
      <c r="V32" s="217">
        <v>65</v>
      </c>
      <c r="W32" s="208" t="s">
        <v>271</v>
      </c>
      <c r="X32" s="217">
        <v>1</v>
      </c>
      <c r="Y32" s="218">
        <v>43.333333333333336</v>
      </c>
      <c r="Z32" s="207"/>
      <c r="AA32" s="215" t="s">
        <v>49</v>
      </c>
      <c r="AB32" s="218">
        <f t="shared" si="0"/>
        <v>43.333333333333336</v>
      </c>
      <c r="AD32" s="248" t="s">
        <v>159</v>
      </c>
      <c r="AF32" s="178" t="s">
        <v>229</v>
      </c>
      <c r="AG32" s="179">
        <v>26</v>
      </c>
      <c r="AH32" s="243"/>
      <c r="AI32" s="249" t="s">
        <v>149</v>
      </c>
      <c r="AJ32" s="250">
        <v>10</v>
      </c>
      <c r="AK32" s="103"/>
      <c r="AL32" s="193" t="s">
        <v>30</v>
      </c>
      <c r="AM32" s="194">
        <v>90</v>
      </c>
      <c r="AO32" s="172"/>
      <c r="AP32" s="172"/>
      <c r="AQ32" s="94"/>
      <c r="AR32" s="94"/>
      <c r="AS32" s="94"/>
      <c r="AT32" s="172"/>
    </row>
    <row r="33" spans="2:46" ht="21" customHeight="1" thickBot="1" x14ac:dyDescent="0.3">
      <c r="C33" s="242"/>
      <c r="D33" s="210"/>
      <c r="E33" s="94"/>
      <c r="G33" s="111" t="s">
        <v>578</v>
      </c>
      <c r="H33" s="111"/>
      <c r="I33" s="102"/>
      <c r="J33" s="102"/>
      <c r="K33" s="102"/>
      <c r="L33" s="102"/>
      <c r="M33" s="99"/>
      <c r="N33" s="34" t="s">
        <v>11</v>
      </c>
      <c r="O33" s="251">
        <f>INT(P47/20)</f>
        <v>0</v>
      </c>
      <c r="S33" s="215" t="s">
        <v>50</v>
      </c>
      <c r="T33" s="216">
        <v>200</v>
      </c>
      <c r="U33" s="208">
        <v>400</v>
      </c>
      <c r="V33" s="217">
        <v>35</v>
      </c>
      <c r="W33" s="208" t="s">
        <v>271</v>
      </c>
      <c r="X33" s="217">
        <v>1</v>
      </c>
      <c r="Y33" s="218">
        <v>23.333333333333332</v>
      </c>
      <c r="Z33" s="207"/>
      <c r="AA33" s="215" t="s">
        <v>50</v>
      </c>
      <c r="AB33" s="218">
        <f t="shared" si="0"/>
        <v>23.333333333333332</v>
      </c>
      <c r="AD33" s="177" t="s">
        <v>160</v>
      </c>
      <c r="AF33" s="178" t="s">
        <v>230</v>
      </c>
      <c r="AG33" s="179">
        <v>14</v>
      </c>
      <c r="AH33" s="243"/>
      <c r="AI33" s="193" t="s">
        <v>250</v>
      </c>
      <c r="AJ33" s="194">
        <v>10</v>
      </c>
      <c r="AK33" s="103"/>
      <c r="AL33" s="193" t="s">
        <v>31</v>
      </c>
      <c r="AM33" s="194">
        <v>90</v>
      </c>
      <c r="AO33" s="172"/>
      <c r="AP33" s="172"/>
      <c r="AQ33" s="94"/>
      <c r="AR33" s="94"/>
      <c r="AS33" s="94"/>
      <c r="AT33" s="172"/>
    </row>
    <row r="34" spans="2:46" ht="21" customHeight="1" thickBot="1" x14ac:dyDescent="0.3">
      <c r="B34" s="197" t="s">
        <v>406</v>
      </c>
      <c r="C34" s="77" t="s">
        <v>161</v>
      </c>
      <c r="D34" s="54">
        <f>IF(C34="ja",20,0)</f>
        <v>0</v>
      </c>
      <c r="E34" s="94"/>
      <c r="G34" s="111" t="s">
        <v>579</v>
      </c>
      <c r="L34" s="102"/>
      <c r="M34" s="99"/>
      <c r="N34" s="34" t="s">
        <v>383</v>
      </c>
      <c r="O34" s="252">
        <v>20</v>
      </c>
      <c r="S34" s="215" t="s">
        <v>51</v>
      </c>
      <c r="T34" s="216">
        <v>210</v>
      </c>
      <c r="U34" s="208">
        <v>800</v>
      </c>
      <c r="V34" s="217">
        <v>50</v>
      </c>
      <c r="W34" s="208" t="s">
        <v>273</v>
      </c>
      <c r="X34" s="217">
        <v>2</v>
      </c>
      <c r="Y34" s="218">
        <v>33.333333333333336</v>
      </c>
      <c r="Z34" s="207"/>
      <c r="AA34" s="215" t="s">
        <v>51</v>
      </c>
      <c r="AB34" s="218">
        <f t="shared" si="0"/>
        <v>33.333333333333336</v>
      </c>
      <c r="AD34" s="188" t="s">
        <v>161</v>
      </c>
      <c r="AF34" s="178" t="s">
        <v>219</v>
      </c>
      <c r="AG34" s="179">
        <v>46</v>
      </c>
      <c r="AH34" s="253"/>
      <c r="AI34" s="193" t="s">
        <v>251</v>
      </c>
      <c r="AJ34" s="194">
        <v>0</v>
      </c>
      <c r="AK34" s="103"/>
      <c r="AL34" s="193" t="s">
        <v>32</v>
      </c>
      <c r="AM34" s="194">
        <v>30</v>
      </c>
      <c r="AO34" s="172"/>
      <c r="AP34" s="172"/>
      <c r="AQ34" s="94"/>
      <c r="AR34" s="94"/>
      <c r="AS34" s="94"/>
      <c r="AT34" s="172"/>
    </row>
    <row r="35" spans="2:46" ht="21" customHeight="1" thickBot="1" x14ac:dyDescent="0.4">
      <c r="B35" s="242"/>
      <c r="C35" s="125"/>
      <c r="D35" s="225"/>
      <c r="E35" s="16"/>
      <c r="G35" s="111" t="s">
        <v>580</v>
      </c>
      <c r="M35" s="99"/>
      <c r="N35" s="34" t="s">
        <v>2</v>
      </c>
      <c r="O35" s="252">
        <f>O33*O34</f>
        <v>0</v>
      </c>
      <c r="S35" s="215" t="s">
        <v>52</v>
      </c>
      <c r="T35" s="216">
        <v>200</v>
      </c>
      <c r="U35" s="208">
        <v>400</v>
      </c>
      <c r="V35" s="217">
        <v>45</v>
      </c>
      <c r="W35" s="208" t="s">
        <v>271</v>
      </c>
      <c r="X35" s="217">
        <v>1</v>
      </c>
      <c r="Y35" s="218">
        <v>30</v>
      </c>
      <c r="Z35" s="207"/>
      <c r="AA35" s="215" t="s">
        <v>52</v>
      </c>
      <c r="AB35" s="218">
        <f t="shared" si="0"/>
        <v>30</v>
      </c>
      <c r="AF35" s="178" t="s">
        <v>220</v>
      </c>
      <c r="AG35" s="179">
        <v>46</v>
      </c>
      <c r="AH35" s="243"/>
      <c r="AI35" s="193" t="s">
        <v>252</v>
      </c>
      <c r="AJ35" s="194">
        <v>0</v>
      </c>
      <c r="AK35" s="103"/>
      <c r="AL35" s="193" t="s">
        <v>33</v>
      </c>
      <c r="AM35" s="194">
        <v>25</v>
      </c>
      <c r="AO35" s="172"/>
      <c r="AP35" s="172"/>
      <c r="AQ35" s="94"/>
      <c r="AR35" s="94"/>
      <c r="AS35" s="94"/>
      <c r="AT35" s="172"/>
    </row>
    <row r="36" spans="2:46" ht="21" customHeight="1" thickBot="1" x14ac:dyDescent="0.3">
      <c r="B36" s="254" t="s">
        <v>532</v>
      </c>
      <c r="C36" s="255"/>
      <c r="D36" s="256">
        <f>P53+P70+P75+P80+P58+P63</f>
        <v>0</v>
      </c>
      <c r="E36" s="16"/>
      <c r="G36" s="111" t="s">
        <v>401</v>
      </c>
      <c r="H36" s="111"/>
      <c r="I36" s="102"/>
      <c r="J36" s="102"/>
      <c r="K36" s="102"/>
      <c r="L36" s="102"/>
      <c r="M36" s="99"/>
      <c r="N36" s="257" t="s">
        <v>0</v>
      </c>
      <c r="O36" s="258">
        <f>-O35</f>
        <v>0</v>
      </c>
      <c r="S36" s="215" t="s">
        <v>53</v>
      </c>
      <c r="T36" s="216">
        <v>230</v>
      </c>
      <c r="U36" s="208">
        <v>450</v>
      </c>
      <c r="V36" s="217">
        <v>30</v>
      </c>
      <c r="W36" s="208" t="s">
        <v>273</v>
      </c>
      <c r="X36" s="217">
        <v>1</v>
      </c>
      <c r="Y36" s="218">
        <v>20</v>
      </c>
      <c r="Z36" s="207"/>
      <c r="AA36" s="215" t="s">
        <v>53</v>
      </c>
      <c r="AB36" s="218">
        <f t="shared" si="0"/>
        <v>20</v>
      </c>
      <c r="AF36" s="178" t="s">
        <v>221</v>
      </c>
      <c r="AG36" s="179">
        <v>38</v>
      </c>
      <c r="AH36" s="243"/>
      <c r="AI36" s="193" t="s">
        <v>253</v>
      </c>
      <c r="AJ36" s="194">
        <v>0</v>
      </c>
      <c r="AK36" s="103"/>
      <c r="AL36" s="193" t="s">
        <v>34</v>
      </c>
      <c r="AM36" s="194">
        <v>10</v>
      </c>
      <c r="AO36" s="172"/>
      <c r="AP36" s="172"/>
      <c r="AQ36" s="94"/>
      <c r="AR36" s="94"/>
      <c r="AS36" s="94"/>
      <c r="AT36" s="172"/>
    </row>
    <row r="37" spans="2:46" ht="21" customHeight="1" thickBot="1" x14ac:dyDescent="0.3">
      <c r="B37" s="172"/>
      <c r="C37" s="172"/>
      <c r="D37" s="378"/>
      <c r="E37" s="16"/>
      <c r="G37" s="259" t="s">
        <v>543</v>
      </c>
      <c r="J37" s="102"/>
      <c r="L37" s="102"/>
      <c r="N37" s="99"/>
      <c r="O37" s="99"/>
      <c r="S37" s="215" t="s">
        <v>54</v>
      </c>
      <c r="T37" s="216">
        <v>140</v>
      </c>
      <c r="U37" s="208">
        <v>400</v>
      </c>
      <c r="V37" s="217">
        <v>50</v>
      </c>
      <c r="W37" s="208" t="s">
        <v>271</v>
      </c>
      <c r="X37" s="217">
        <v>1</v>
      </c>
      <c r="Y37" s="218">
        <v>33.333333333333336</v>
      </c>
      <c r="Z37" s="207"/>
      <c r="AA37" s="215" t="s">
        <v>54</v>
      </c>
      <c r="AB37" s="218">
        <f t="shared" si="0"/>
        <v>33.333333333333336</v>
      </c>
      <c r="AD37" s="248" t="s">
        <v>265</v>
      </c>
      <c r="AF37" s="178" t="s">
        <v>222</v>
      </c>
      <c r="AG37" s="179">
        <v>33</v>
      </c>
      <c r="AH37" s="243"/>
      <c r="AI37" s="193" t="s">
        <v>254</v>
      </c>
      <c r="AJ37" s="194">
        <v>0</v>
      </c>
      <c r="AK37" s="103"/>
      <c r="AL37" s="193" t="s">
        <v>35</v>
      </c>
      <c r="AM37" s="194">
        <v>3</v>
      </c>
      <c r="AO37" s="172"/>
      <c r="AP37" s="172"/>
      <c r="AQ37" s="94"/>
      <c r="AR37" s="94"/>
      <c r="AS37" s="94"/>
      <c r="AT37" s="172"/>
    </row>
    <row r="38" spans="2:46" ht="21" customHeight="1" thickBot="1" x14ac:dyDescent="0.35">
      <c r="B38" s="260" t="s">
        <v>563</v>
      </c>
      <c r="D38" s="379"/>
      <c r="E38" s="94"/>
      <c r="N38" s="246" t="s">
        <v>139</v>
      </c>
      <c r="O38" s="261"/>
      <c r="S38" s="215" t="s">
        <v>55</v>
      </c>
      <c r="T38" s="216">
        <v>115</v>
      </c>
      <c r="U38" s="208">
        <v>600</v>
      </c>
      <c r="V38" s="217">
        <v>10</v>
      </c>
      <c r="W38" s="208" t="s">
        <v>271</v>
      </c>
      <c r="X38" s="217">
        <v>1</v>
      </c>
      <c r="Y38" s="218">
        <v>6.666666666666667</v>
      </c>
      <c r="Z38" s="207"/>
      <c r="AA38" s="215" t="s">
        <v>55</v>
      </c>
      <c r="AB38" s="218">
        <f t="shared" si="0"/>
        <v>6.666666666666667</v>
      </c>
      <c r="AD38" s="177" t="s">
        <v>160</v>
      </c>
      <c r="AF38" s="178" t="s">
        <v>235</v>
      </c>
      <c r="AG38" s="179">
        <v>14</v>
      </c>
      <c r="AH38" s="243"/>
      <c r="AI38" s="193" t="s">
        <v>255</v>
      </c>
      <c r="AJ38" s="194">
        <v>0</v>
      </c>
      <c r="AK38" s="103"/>
      <c r="AL38" s="193" t="s">
        <v>36</v>
      </c>
      <c r="AM38" s="194">
        <v>5</v>
      </c>
      <c r="AO38" s="172"/>
      <c r="AP38" s="172"/>
      <c r="AQ38" s="94"/>
      <c r="AR38" s="94"/>
      <c r="AS38" s="94"/>
      <c r="AT38" s="172"/>
    </row>
    <row r="39" spans="2:46" ht="21" customHeight="1" thickBot="1" x14ac:dyDescent="0.3">
      <c r="B39" s="260" t="s">
        <v>570</v>
      </c>
      <c r="C39" s="80" t="s">
        <v>259</v>
      </c>
      <c r="D39" s="380">
        <f>P53</f>
        <v>0</v>
      </c>
      <c r="E39" s="16"/>
      <c r="G39" s="262" t="s">
        <v>409</v>
      </c>
      <c r="H39" s="111"/>
      <c r="I39" s="102"/>
      <c r="J39" s="102"/>
      <c r="L39" s="263"/>
      <c r="N39" s="34" t="s">
        <v>11</v>
      </c>
      <c r="O39" s="252">
        <f>INT(P47/20)</f>
        <v>0</v>
      </c>
      <c r="S39" s="215" t="s">
        <v>57</v>
      </c>
      <c r="T39" s="216">
        <v>165</v>
      </c>
      <c r="U39" s="208">
        <v>900</v>
      </c>
      <c r="V39" s="217">
        <v>45</v>
      </c>
      <c r="W39" s="208" t="s">
        <v>272</v>
      </c>
      <c r="X39" s="217">
        <v>1</v>
      </c>
      <c r="Y39" s="218">
        <v>30</v>
      </c>
      <c r="Z39" s="207"/>
      <c r="AA39" s="215" t="s">
        <v>57</v>
      </c>
      <c r="AB39" s="218">
        <f t="shared" si="0"/>
        <v>30</v>
      </c>
      <c r="AD39" s="188" t="s">
        <v>161</v>
      </c>
      <c r="AF39" s="178" t="s">
        <v>223</v>
      </c>
      <c r="AG39" s="179">
        <v>27</v>
      </c>
      <c r="AH39" s="243"/>
      <c r="AI39" s="193" t="s">
        <v>586</v>
      </c>
      <c r="AJ39" s="194">
        <v>0</v>
      </c>
      <c r="AK39" s="103"/>
      <c r="AL39" s="193" t="s">
        <v>37</v>
      </c>
      <c r="AM39" s="194">
        <v>50</v>
      </c>
      <c r="AO39" s="98"/>
      <c r="AP39" s="98"/>
      <c r="AQ39" s="16"/>
      <c r="AR39" s="16"/>
      <c r="AS39" s="16"/>
      <c r="AT39" s="172"/>
    </row>
    <row r="40" spans="2:46" ht="21" customHeight="1" thickBot="1" x14ac:dyDescent="0.3">
      <c r="B40" s="260" t="s">
        <v>627</v>
      </c>
      <c r="C40" s="80"/>
      <c r="D40" s="381"/>
      <c r="E40" s="16"/>
      <c r="G40" s="111" t="s">
        <v>553</v>
      </c>
      <c r="H40" s="111"/>
      <c r="I40" s="102"/>
      <c r="L40" s="102"/>
      <c r="N40" s="34" t="s">
        <v>382</v>
      </c>
      <c r="O40" s="252">
        <v>40</v>
      </c>
      <c r="S40" s="215" t="s">
        <v>59</v>
      </c>
      <c r="T40" s="216">
        <v>125</v>
      </c>
      <c r="U40" s="208">
        <v>700</v>
      </c>
      <c r="V40" s="217">
        <v>30</v>
      </c>
      <c r="W40" s="208" t="s">
        <v>271</v>
      </c>
      <c r="X40" s="217">
        <v>1</v>
      </c>
      <c r="Y40" s="218">
        <v>20</v>
      </c>
      <c r="Z40" s="207"/>
      <c r="AA40" s="215" t="s">
        <v>59</v>
      </c>
      <c r="AB40" s="218">
        <f t="shared" si="0"/>
        <v>20</v>
      </c>
      <c r="AF40" s="178" t="s">
        <v>236</v>
      </c>
      <c r="AG40" s="179">
        <v>16</v>
      </c>
      <c r="AH40" s="243"/>
      <c r="AI40" s="193" t="s">
        <v>587</v>
      </c>
      <c r="AJ40" s="194">
        <v>20</v>
      </c>
      <c r="AK40" s="103"/>
      <c r="AL40" s="264" t="s">
        <v>38</v>
      </c>
      <c r="AM40" s="265">
        <v>30</v>
      </c>
      <c r="AO40" s="172"/>
      <c r="AP40" s="172"/>
      <c r="AQ40" s="172"/>
      <c r="AR40" s="172"/>
      <c r="AS40" s="172"/>
      <c r="AT40" s="172"/>
    </row>
    <row r="41" spans="2:46" ht="21" customHeight="1" thickBot="1" x14ac:dyDescent="0.3">
      <c r="D41" s="379"/>
      <c r="E41" s="16"/>
      <c r="G41" s="111" t="s">
        <v>404</v>
      </c>
      <c r="H41" s="101"/>
      <c r="I41" s="102"/>
      <c r="J41" s="102"/>
      <c r="K41" s="102"/>
      <c r="L41" s="102"/>
      <c r="N41" s="34" t="s">
        <v>2</v>
      </c>
      <c r="O41" s="252">
        <f>O39*O40</f>
        <v>0</v>
      </c>
      <c r="S41" s="215" t="s">
        <v>61</v>
      </c>
      <c r="T41" s="216">
        <v>140</v>
      </c>
      <c r="U41" s="208">
        <v>400</v>
      </c>
      <c r="V41" s="217">
        <v>50</v>
      </c>
      <c r="W41" s="208" t="s">
        <v>271</v>
      </c>
      <c r="X41" s="217">
        <v>1</v>
      </c>
      <c r="Y41" s="218">
        <v>33.333333333333336</v>
      </c>
      <c r="Z41" s="207"/>
      <c r="AA41" s="215" t="s">
        <v>61</v>
      </c>
      <c r="AB41" s="218">
        <f t="shared" si="0"/>
        <v>33.333333333333336</v>
      </c>
      <c r="AD41" s="248" t="s">
        <v>266</v>
      </c>
      <c r="AF41" s="178" t="s">
        <v>224</v>
      </c>
      <c r="AG41" s="179">
        <v>19.8</v>
      </c>
      <c r="AH41" s="243"/>
      <c r="AI41" s="193" t="s">
        <v>588</v>
      </c>
      <c r="AJ41" s="194">
        <v>0</v>
      </c>
      <c r="AK41" s="103"/>
      <c r="AN41" s="83"/>
      <c r="AO41" s="172"/>
      <c r="AP41" s="172"/>
      <c r="AQ41" s="172"/>
      <c r="AR41" s="172"/>
      <c r="AS41" s="172"/>
      <c r="AT41" s="172"/>
    </row>
    <row r="42" spans="2:46" ht="21" customHeight="1" thickBot="1" x14ac:dyDescent="0.3">
      <c r="B42" s="260" t="s">
        <v>571</v>
      </c>
      <c r="C42" s="80" t="s">
        <v>259</v>
      </c>
      <c r="D42" s="380">
        <f>P58</f>
        <v>0</v>
      </c>
      <c r="E42" s="268"/>
      <c r="G42" s="111" t="s">
        <v>403</v>
      </c>
      <c r="H42" s="242"/>
      <c r="I42" s="102"/>
      <c r="J42" s="102"/>
      <c r="K42" s="102"/>
      <c r="L42" s="102"/>
      <c r="N42" s="257" t="s">
        <v>0</v>
      </c>
      <c r="O42" s="258">
        <f>-O41</f>
        <v>0</v>
      </c>
      <c r="S42" s="215" t="s">
        <v>63</v>
      </c>
      <c r="T42" s="216">
        <v>160</v>
      </c>
      <c r="U42" s="208">
        <v>240</v>
      </c>
      <c r="V42" s="217">
        <v>10</v>
      </c>
      <c r="W42" s="208" t="s">
        <v>271</v>
      </c>
      <c r="X42" s="217">
        <v>1</v>
      </c>
      <c r="Y42" s="218">
        <v>6.666666666666667</v>
      </c>
      <c r="Z42" s="207"/>
      <c r="AA42" s="215" t="s">
        <v>63</v>
      </c>
      <c r="AB42" s="218">
        <f t="shared" si="0"/>
        <v>6.666666666666667</v>
      </c>
      <c r="AD42" s="177" t="s">
        <v>160</v>
      </c>
      <c r="AF42" s="178" t="s">
        <v>225</v>
      </c>
      <c r="AG42" s="179">
        <v>24</v>
      </c>
      <c r="AH42" s="243"/>
      <c r="AI42" s="193" t="s">
        <v>256</v>
      </c>
      <c r="AJ42" s="194">
        <v>10</v>
      </c>
      <c r="AK42" s="103"/>
      <c r="AN42" s="83"/>
    </row>
    <row r="43" spans="2:46" ht="21" customHeight="1" thickBot="1" x14ac:dyDescent="0.3">
      <c r="B43" s="260" t="s">
        <v>627</v>
      </c>
      <c r="C43" s="80"/>
      <c r="D43" s="379"/>
      <c r="E43" s="16"/>
      <c r="L43" s="102"/>
      <c r="S43" s="215" t="s">
        <v>65</v>
      </c>
      <c r="T43" s="216">
        <v>100</v>
      </c>
      <c r="U43" s="208">
        <v>160</v>
      </c>
      <c r="V43" s="217">
        <v>10</v>
      </c>
      <c r="W43" s="208" t="s">
        <v>271</v>
      </c>
      <c r="X43" s="217">
        <v>1</v>
      </c>
      <c r="Y43" s="218">
        <v>6.666666666666667</v>
      </c>
      <c r="Z43" s="207"/>
      <c r="AA43" s="215" t="s">
        <v>65</v>
      </c>
      <c r="AB43" s="218">
        <f t="shared" si="0"/>
        <v>6.666666666666667</v>
      </c>
      <c r="AD43" s="188" t="s">
        <v>161</v>
      </c>
      <c r="AF43" s="178" t="s">
        <v>226</v>
      </c>
      <c r="AG43" s="179">
        <v>24</v>
      </c>
      <c r="AH43" s="253"/>
      <c r="AI43" s="193" t="s">
        <v>589</v>
      </c>
      <c r="AJ43" s="194">
        <v>40</v>
      </c>
      <c r="AK43" s="103"/>
      <c r="AL43" s="82"/>
      <c r="AM43" s="82"/>
      <c r="AN43" s="83"/>
      <c r="AO43" s="170"/>
    </row>
    <row r="44" spans="2:46" ht="21" customHeight="1" thickBot="1" x14ac:dyDescent="0.3">
      <c r="D44" s="379"/>
      <c r="E44" s="16"/>
      <c r="G44" s="269" t="s">
        <v>416</v>
      </c>
      <c r="H44" s="270"/>
      <c r="I44" s="263"/>
      <c r="J44" s="263"/>
      <c r="K44" s="102"/>
      <c r="N44" s="211" t="s">
        <v>264</v>
      </c>
      <c r="O44" s="271"/>
      <c r="P44" s="229"/>
      <c r="Q44" s="94"/>
      <c r="R44" s="94"/>
      <c r="S44" s="215" t="s">
        <v>66</v>
      </c>
      <c r="T44" s="216">
        <v>130</v>
      </c>
      <c r="U44" s="208">
        <v>400</v>
      </c>
      <c r="V44" s="217">
        <v>45</v>
      </c>
      <c r="W44" s="208" t="s">
        <v>271</v>
      </c>
      <c r="X44" s="217">
        <v>1</v>
      </c>
      <c r="Y44" s="218">
        <v>30</v>
      </c>
      <c r="Z44" s="207"/>
      <c r="AA44" s="215" t="s">
        <v>66</v>
      </c>
      <c r="AB44" s="218">
        <f t="shared" si="0"/>
        <v>30</v>
      </c>
      <c r="AC44" s="82"/>
      <c r="AD44" s="82"/>
      <c r="AE44" s="82"/>
      <c r="AF44" s="178" t="s">
        <v>231</v>
      </c>
      <c r="AG44" s="179">
        <v>12</v>
      </c>
      <c r="AH44" s="243"/>
      <c r="AI44" s="193" t="s">
        <v>590</v>
      </c>
      <c r="AJ44" s="194">
        <v>10</v>
      </c>
      <c r="AK44" s="103"/>
      <c r="AL44" s="82"/>
      <c r="AM44" s="82"/>
      <c r="AN44" s="83"/>
      <c r="AP44" s="87"/>
    </row>
    <row r="45" spans="2:46" ht="21" customHeight="1" thickBot="1" x14ac:dyDescent="0.35">
      <c r="B45" s="260" t="s">
        <v>572</v>
      </c>
      <c r="C45" s="80" t="s">
        <v>259</v>
      </c>
      <c r="D45" s="380">
        <f>P63</f>
        <v>0</v>
      </c>
      <c r="E45" s="94"/>
      <c r="G45" s="272" t="s">
        <v>631</v>
      </c>
      <c r="H45" s="273"/>
      <c r="I45" s="102"/>
      <c r="J45" s="102"/>
      <c r="K45" s="102"/>
      <c r="N45" s="274" t="s">
        <v>4</v>
      </c>
      <c r="O45" s="275"/>
      <c r="P45" s="276">
        <f>ABS(D24-D26)</f>
        <v>0</v>
      </c>
      <c r="S45" s="215" t="s">
        <v>68</v>
      </c>
      <c r="T45" s="216">
        <v>250</v>
      </c>
      <c r="U45" s="208">
        <v>600</v>
      </c>
      <c r="V45" s="217">
        <v>55</v>
      </c>
      <c r="W45" s="208" t="s">
        <v>271</v>
      </c>
      <c r="X45" s="217">
        <v>2</v>
      </c>
      <c r="Y45" s="218">
        <v>36.666666666666664</v>
      </c>
      <c r="Z45" s="207"/>
      <c r="AA45" s="215" t="s">
        <v>68</v>
      </c>
      <c r="AB45" s="218">
        <f t="shared" si="0"/>
        <v>36.666666666666664</v>
      </c>
      <c r="AC45" s="82"/>
      <c r="AD45" s="277" t="s">
        <v>516</v>
      </c>
      <c r="AE45" s="82"/>
      <c r="AF45" s="178" t="s">
        <v>232</v>
      </c>
      <c r="AG45" s="179">
        <v>15</v>
      </c>
      <c r="AH45" s="243"/>
      <c r="AI45" s="193" t="s">
        <v>591</v>
      </c>
      <c r="AJ45" s="194">
        <v>10</v>
      </c>
      <c r="AK45" s="103"/>
      <c r="AL45" s="82"/>
      <c r="AM45" s="82"/>
      <c r="AN45" s="83"/>
      <c r="AP45" s="87"/>
    </row>
    <row r="46" spans="2:46" ht="21" customHeight="1" thickBot="1" x14ac:dyDescent="0.35">
      <c r="B46" s="260" t="s">
        <v>627</v>
      </c>
      <c r="C46" s="80"/>
      <c r="D46" s="379"/>
      <c r="E46" s="94"/>
      <c r="G46" s="273" t="s">
        <v>510</v>
      </c>
      <c r="H46" s="273"/>
      <c r="I46" s="278"/>
      <c r="J46" s="278"/>
      <c r="K46" s="278"/>
      <c r="N46" s="279"/>
      <c r="O46" s="280"/>
      <c r="P46" s="252"/>
      <c r="Q46" s="94"/>
      <c r="R46" s="94"/>
      <c r="S46" s="215" t="s">
        <v>69</v>
      </c>
      <c r="T46" s="216">
        <v>110</v>
      </c>
      <c r="U46" s="208">
        <v>300</v>
      </c>
      <c r="V46" s="217">
        <v>5</v>
      </c>
      <c r="W46" s="208" t="s">
        <v>273</v>
      </c>
      <c r="X46" s="217">
        <v>1</v>
      </c>
      <c r="Y46" s="218">
        <v>3.3333333333333335</v>
      </c>
      <c r="Z46" s="207"/>
      <c r="AA46" s="215" t="s">
        <v>69</v>
      </c>
      <c r="AB46" s="218">
        <f t="shared" si="0"/>
        <v>3.3333333333333335</v>
      </c>
      <c r="AD46" s="177" t="s">
        <v>160</v>
      </c>
      <c r="AE46" s="82"/>
      <c r="AF46" s="178" t="s">
        <v>227</v>
      </c>
      <c r="AG46" s="179">
        <v>12</v>
      </c>
      <c r="AH46" s="243"/>
      <c r="AI46" s="264" t="s">
        <v>585</v>
      </c>
      <c r="AJ46" s="265">
        <v>0</v>
      </c>
      <c r="AK46" s="103"/>
      <c r="AO46" s="169"/>
      <c r="AP46" s="170"/>
    </row>
    <row r="47" spans="2:46" ht="21" customHeight="1" thickBot="1" x14ac:dyDescent="0.35">
      <c r="E47" s="94"/>
      <c r="G47" s="273" t="s">
        <v>511</v>
      </c>
      <c r="H47" s="273"/>
      <c r="I47" s="278"/>
      <c r="J47" s="278"/>
      <c r="K47" s="278"/>
      <c r="N47" s="281" t="s">
        <v>5</v>
      </c>
      <c r="O47" s="282"/>
      <c r="P47" s="283">
        <f>(P45/D24)*100</f>
        <v>0</v>
      </c>
      <c r="Q47" s="94"/>
      <c r="R47" s="94"/>
      <c r="S47" s="215" t="s">
        <v>70</v>
      </c>
      <c r="T47" s="216">
        <v>140</v>
      </c>
      <c r="U47" s="208">
        <v>500</v>
      </c>
      <c r="V47" s="217">
        <v>10</v>
      </c>
      <c r="W47" s="208" t="s">
        <v>273</v>
      </c>
      <c r="X47" s="217">
        <v>2</v>
      </c>
      <c r="Y47" s="218">
        <v>6.666666666666667</v>
      </c>
      <c r="Z47" s="207"/>
      <c r="AA47" s="215" t="s">
        <v>70</v>
      </c>
      <c r="AB47" s="218">
        <f t="shared" si="0"/>
        <v>6.666666666666667</v>
      </c>
      <c r="AD47" s="188" t="s">
        <v>161</v>
      </c>
      <c r="AF47" s="178" t="s">
        <v>233</v>
      </c>
      <c r="AG47" s="179">
        <v>15</v>
      </c>
      <c r="AH47" s="243"/>
      <c r="AI47" s="284"/>
      <c r="AJ47" s="103"/>
      <c r="AK47" s="103"/>
      <c r="AQ47" s="169"/>
      <c r="AR47" s="169"/>
    </row>
    <row r="48" spans="2:46" ht="21" customHeight="1" thickBot="1" x14ac:dyDescent="0.35">
      <c r="B48" s="260" t="s">
        <v>573</v>
      </c>
      <c r="E48" s="94"/>
      <c r="G48" s="273" t="s">
        <v>404</v>
      </c>
      <c r="H48" s="273"/>
      <c r="I48" s="278"/>
      <c r="J48" s="278"/>
      <c r="K48" s="102"/>
      <c r="Q48" s="94"/>
      <c r="R48" s="82"/>
      <c r="S48" s="215" t="s">
        <v>71</v>
      </c>
      <c r="T48" s="216">
        <v>175</v>
      </c>
      <c r="U48" s="208">
        <v>550</v>
      </c>
      <c r="V48" s="217">
        <v>30</v>
      </c>
      <c r="W48" s="208" t="s">
        <v>271</v>
      </c>
      <c r="X48" s="217">
        <v>2</v>
      </c>
      <c r="Y48" s="218">
        <v>20</v>
      </c>
      <c r="Z48" s="207"/>
      <c r="AA48" s="215" t="s">
        <v>71</v>
      </c>
      <c r="AB48" s="218">
        <f t="shared" si="0"/>
        <v>20</v>
      </c>
      <c r="AF48" s="285" t="s">
        <v>228</v>
      </c>
      <c r="AG48" s="286">
        <v>0</v>
      </c>
      <c r="AH48" s="243"/>
      <c r="AI48" s="284"/>
      <c r="AJ48" s="103"/>
      <c r="AK48" s="103"/>
      <c r="AO48" s="170"/>
      <c r="AP48" s="170"/>
    </row>
    <row r="49" spans="2:42" ht="21" customHeight="1" thickBot="1" x14ac:dyDescent="0.3">
      <c r="B49" s="260" t="s">
        <v>564</v>
      </c>
      <c r="C49" s="78" t="s">
        <v>259</v>
      </c>
      <c r="D49" s="266">
        <f>P70</f>
        <v>0</v>
      </c>
      <c r="E49" s="94"/>
      <c r="G49" s="273" t="s">
        <v>502</v>
      </c>
      <c r="H49" s="273"/>
      <c r="I49" s="287"/>
      <c r="J49" s="287"/>
      <c r="K49" s="102"/>
      <c r="N49" s="288" t="s">
        <v>380</v>
      </c>
      <c r="P49" s="83"/>
      <c r="Q49" s="94"/>
      <c r="R49" s="82"/>
      <c r="S49" s="215" t="s">
        <v>72</v>
      </c>
      <c r="T49" s="216">
        <v>230</v>
      </c>
      <c r="U49" s="208">
        <v>1000</v>
      </c>
      <c r="V49" s="217">
        <v>45</v>
      </c>
      <c r="W49" s="208" t="s">
        <v>271</v>
      </c>
      <c r="X49" s="217">
        <v>2</v>
      </c>
      <c r="Y49" s="218">
        <v>30</v>
      </c>
      <c r="Z49" s="207"/>
      <c r="AA49" s="215" t="s">
        <v>72</v>
      </c>
      <c r="AB49" s="218">
        <f t="shared" si="0"/>
        <v>30</v>
      </c>
      <c r="AH49" s="243"/>
      <c r="AI49" s="284"/>
      <c r="AJ49" s="103"/>
      <c r="AK49" s="103"/>
      <c r="AO49" s="170"/>
      <c r="AP49" s="170"/>
    </row>
    <row r="50" spans="2:42" ht="21" customHeight="1" thickBot="1" x14ac:dyDescent="0.3">
      <c r="B50" s="260" t="s">
        <v>374</v>
      </c>
      <c r="C50" s="78"/>
      <c r="D50" s="267"/>
      <c r="E50" s="94"/>
      <c r="G50" s="273" t="s">
        <v>15</v>
      </c>
      <c r="H50" s="273"/>
      <c r="I50" s="102"/>
      <c r="J50" s="102"/>
      <c r="K50" s="102"/>
      <c r="L50" s="102"/>
      <c r="N50" s="289" t="s">
        <v>365</v>
      </c>
      <c r="O50" s="290"/>
      <c r="P50" s="291"/>
      <c r="Q50" s="94"/>
      <c r="R50" s="82"/>
      <c r="S50" s="215" t="s">
        <v>73</v>
      </c>
      <c r="T50" s="216">
        <v>310</v>
      </c>
      <c r="U50" s="208">
        <v>250</v>
      </c>
      <c r="V50" s="217">
        <v>130</v>
      </c>
      <c r="W50" s="208" t="s">
        <v>272</v>
      </c>
      <c r="X50" s="217">
        <v>2</v>
      </c>
      <c r="Y50" s="218">
        <v>86.666666666666671</v>
      </c>
      <c r="Z50" s="207"/>
      <c r="AA50" s="215" t="s">
        <v>73</v>
      </c>
      <c r="AB50" s="218">
        <f t="shared" si="0"/>
        <v>86.666666666666671</v>
      </c>
      <c r="AF50" s="87" t="s">
        <v>237</v>
      </c>
      <c r="AH50" s="292"/>
      <c r="AI50" s="292"/>
      <c r="AJ50" s="81"/>
      <c r="AK50" s="81"/>
    </row>
    <row r="51" spans="2:42" ht="21" customHeight="1" thickBot="1" x14ac:dyDescent="0.3">
      <c r="B51" s="242"/>
      <c r="C51" s="125"/>
      <c r="D51" s="267"/>
      <c r="E51" s="16"/>
      <c r="G51" s="259" t="s">
        <v>592</v>
      </c>
      <c r="H51" s="294"/>
      <c r="L51" s="102"/>
      <c r="N51" s="34" t="s">
        <v>567</v>
      </c>
      <c r="O51" s="295" t="s">
        <v>367</v>
      </c>
      <c r="P51" s="296">
        <f>VLOOKUP(C39,'organische Dünger '!B3:E177,4,FALSE)</f>
        <v>0</v>
      </c>
      <c r="Q51" s="94"/>
      <c r="R51" s="82"/>
      <c r="S51" s="215" t="s">
        <v>74</v>
      </c>
      <c r="T51" s="216">
        <v>250</v>
      </c>
      <c r="U51" s="208">
        <v>600</v>
      </c>
      <c r="V51" s="217">
        <v>50</v>
      </c>
      <c r="W51" s="208" t="s">
        <v>271</v>
      </c>
      <c r="X51" s="217">
        <v>1</v>
      </c>
      <c r="Y51" s="218">
        <v>33.333333333333336</v>
      </c>
      <c r="Z51" s="207"/>
      <c r="AA51" s="215" t="s">
        <v>74</v>
      </c>
      <c r="AB51" s="218">
        <f t="shared" si="0"/>
        <v>33.333333333333336</v>
      </c>
    </row>
    <row r="52" spans="2:42" ht="21" customHeight="1" thickBot="1" x14ac:dyDescent="0.3">
      <c r="B52" s="260" t="s">
        <v>565</v>
      </c>
      <c r="C52" s="78" t="s">
        <v>259</v>
      </c>
      <c r="D52" s="266">
        <f>P75</f>
        <v>0</v>
      </c>
      <c r="E52" s="16"/>
      <c r="G52" s="111" t="s">
        <v>593</v>
      </c>
      <c r="N52" s="121"/>
      <c r="O52" s="297" t="s">
        <v>193</v>
      </c>
      <c r="P52" s="298">
        <f>P51*C40</f>
        <v>0</v>
      </c>
      <c r="R52" s="87"/>
      <c r="S52" s="215" t="s">
        <v>75</v>
      </c>
      <c r="T52" s="216">
        <v>260</v>
      </c>
      <c r="U52" s="208">
        <v>600</v>
      </c>
      <c r="V52" s="217">
        <v>60</v>
      </c>
      <c r="W52" s="208" t="s">
        <v>271</v>
      </c>
      <c r="X52" s="217">
        <v>2</v>
      </c>
      <c r="Y52" s="218">
        <v>40</v>
      </c>
      <c r="Z52" s="207"/>
      <c r="AA52" s="215" t="s">
        <v>75</v>
      </c>
      <c r="AB52" s="218">
        <f t="shared" si="0"/>
        <v>40</v>
      </c>
    </row>
    <row r="53" spans="2:42" ht="21" customHeight="1" thickBot="1" x14ac:dyDescent="0.3">
      <c r="B53" s="260" t="s">
        <v>374</v>
      </c>
      <c r="C53" s="78"/>
      <c r="D53" s="267"/>
      <c r="E53" s="16"/>
      <c r="N53" s="127"/>
      <c r="O53" s="300" t="s">
        <v>194</v>
      </c>
      <c r="P53" s="301">
        <f>P52/100*10</f>
        <v>0</v>
      </c>
      <c r="R53" s="87"/>
      <c r="S53" s="215" t="s">
        <v>76</v>
      </c>
      <c r="T53" s="216">
        <v>150</v>
      </c>
      <c r="U53" s="208">
        <v>175</v>
      </c>
      <c r="V53" s="217">
        <v>20</v>
      </c>
      <c r="W53" s="208" t="s">
        <v>273</v>
      </c>
      <c r="X53" s="217">
        <v>1</v>
      </c>
      <c r="Y53" s="218">
        <v>13.333333333333334</v>
      </c>
      <c r="Z53" s="207"/>
      <c r="AA53" s="215" t="s">
        <v>76</v>
      </c>
      <c r="AB53" s="218">
        <f t="shared" si="0"/>
        <v>13.333333333333334</v>
      </c>
    </row>
    <row r="54" spans="2:42" ht="21" customHeight="1" thickBot="1" x14ac:dyDescent="0.3">
      <c r="D54" s="267"/>
      <c r="E54" s="16"/>
      <c r="G54" s="269" t="s">
        <v>624</v>
      </c>
      <c r="H54" s="294"/>
      <c r="I54" s="102"/>
      <c r="P54" s="83"/>
      <c r="Q54" s="94"/>
      <c r="R54" s="82"/>
      <c r="S54" s="215" t="s">
        <v>77</v>
      </c>
      <c r="T54" s="216">
        <v>210</v>
      </c>
      <c r="U54" s="208">
        <v>300</v>
      </c>
      <c r="V54" s="217">
        <v>20</v>
      </c>
      <c r="W54" s="208" t="s">
        <v>273</v>
      </c>
      <c r="X54" s="217">
        <v>1</v>
      </c>
      <c r="Y54" s="218">
        <v>13.333333333333334</v>
      </c>
      <c r="Z54" s="207"/>
      <c r="AA54" s="215" t="s">
        <v>77</v>
      </c>
      <c r="AB54" s="218">
        <f t="shared" si="0"/>
        <v>13.333333333333334</v>
      </c>
    </row>
    <row r="55" spans="2:42" ht="21" customHeight="1" thickBot="1" x14ac:dyDescent="0.3">
      <c r="B55" s="260" t="s">
        <v>566</v>
      </c>
      <c r="C55" s="78" t="s">
        <v>259</v>
      </c>
      <c r="D55" s="266">
        <f>P80</f>
        <v>0</v>
      </c>
      <c r="E55" s="16"/>
      <c r="G55" s="299" t="s">
        <v>3</v>
      </c>
      <c r="H55" s="259"/>
      <c r="I55" s="102"/>
      <c r="N55" s="289" t="s">
        <v>365</v>
      </c>
      <c r="O55" s="290"/>
      <c r="P55" s="291"/>
      <c r="Q55" s="94"/>
      <c r="R55" s="82"/>
      <c r="S55" s="215" t="s">
        <v>78</v>
      </c>
      <c r="T55" s="216">
        <v>90</v>
      </c>
      <c r="U55" s="208">
        <v>140</v>
      </c>
      <c r="V55" s="217">
        <v>0</v>
      </c>
      <c r="W55" s="208" t="s">
        <v>273</v>
      </c>
      <c r="X55" s="217">
        <v>1</v>
      </c>
      <c r="Y55" s="218">
        <v>0</v>
      </c>
      <c r="Z55" s="207"/>
      <c r="AA55" s="215" t="s">
        <v>78</v>
      </c>
      <c r="AB55" s="218">
        <f t="shared" si="0"/>
        <v>0</v>
      </c>
    </row>
    <row r="56" spans="2:42" ht="21" customHeight="1" thickBot="1" x14ac:dyDescent="0.3">
      <c r="B56" s="260" t="s">
        <v>374</v>
      </c>
      <c r="C56" s="78"/>
      <c r="E56" s="16"/>
      <c r="G56" s="259" t="s">
        <v>404</v>
      </c>
      <c r="H56" s="294"/>
      <c r="N56" s="34" t="s">
        <v>568</v>
      </c>
      <c r="O56" s="295" t="s">
        <v>367</v>
      </c>
      <c r="P56" s="296">
        <f>VLOOKUP(C42,'organische Dünger '!B3:E177,4,FALSE)</f>
        <v>0</v>
      </c>
      <c r="Q56" s="94"/>
      <c r="R56" s="82"/>
      <c r="S56" s="215" t="s">
        <v>79</v>
      </c>
      <c r="T56" s="216">
        <v>130</v>
      </c>
      <c r="U56" s="208">
        <v>350</v>
      </c>
      <c r="V56" s="217">
        <v>10</v>
      </c>
      <c r="W56" s="208" t="s">
        <v>273</v>
      </c>
      <c r="X56" s="217">
        <v>1</v>
      </c>
      <c r="Y56" s="218">
        <v>6.666666666666667</v>
      </c>
      <c r="Z56" s="207"/>
      <c r="AA56" s="215" t="s">
        <v>79</v>
      </c>
      <c r="AB56" s="218">
        <f t="shared" si="0"/>
        <v>6.666666666666667</v>
      </c>
    </row>
    <row r="57" spans="2:42" ht="21" customHeight="1" thickBot="1" x14ac:dyDescent="0.25">
      <c r="G57" s="259" t="s">
        <v>403</v>
      </c>
      <c r="H57" s="294"/>
      <c r="N57" s="121"/>
      <c r="O57" s="297" t="s">
        <v>193</v>
      </c>
      <c r="P57" s="298">
        <f>P56*C43</f>
        <v>0</v>
      </c>
      <c r="Q57" s="94"/>
      <c r="R57" s="82"/>
      <c r="S57" s="215" t="s">
        <v>80</v>
      </c>
      <c r="T57" s="216">
        <v>115</v>
      </c>
      <c r="U57" s="208">
        <v>300</v>
      </c>
      <c r="V57" s="217">
        <v>10</v>
      </c>
      <c r="W57" s="208" t="s">
        <v>273</v>
      </c>
      <c r="X57" s="217">
        <v>1</v>
      </c>
      <c r="Y57" s="218">
        <v>6.666666666666667</v>
      </c>
      <c r="Z57" s="207"/>
      <c r="AA57" s="215" t="s">
        <v>80</v>
      </c>
      <c r="AB57" s="218">
        <f t="shared" si="0"/>
        <v>6.666666666666667</v>
      </c>
    </row>
    <row r="58" spans="2:42" ht="21" customHeight="1" thickBot="1" x14ac:dyDescent="0.3">
      <c r="B58" s="254" t="s">
        <v>625</v>
      </c>
      <c r="C58" s="198"/>
      <c r="D58" s="54">
        <f>VLOOKUP(C20,'DüV Tab7'!D10:E36,2,FALSE)</f>
        <v>0</v>
      </c>
      <c r="G58" s="259" t="s">
        <v>411</v>
      </c>
      <c r="H58" s="294"/>
      <c r="N58" s="127"/>
      <c r="O58" s="300" t="s">
        <v>194</v>
      </c>
      <c r="P58" s="301">
        <f>P57/100*10</f>
        <v>0</v>
      </c>
      <c r="Q58" s="94"/>
      <c r="R58" s="82"/>
      <c r="S58" s="215" t="s">
        <v>81</v>
      </c>
      <c r="T58" s="216">
        <v>175</v>
      </c>
      <c r="U58" s="208">
        <v>600</v>
      </c>
      <c r="V58" s="217">
        <v>15</v>
      </c>
      <c r="W58" s="208" t="s">
        <v>273</v>
      </c>
      <c r="X58" s="217">
        <v>1</v>
      </c>
      <c r="Y58" s="218">
        <v>10</v>
      </c>
      <c r="Z58" s="207"/>
      <c r="AA58" s="215" t="s">
        <v>81</v>
      </c>
      <c r="AB58" s="218">
        <f t="shared" si="0"/>
        <v>10</v>
      </c>
    </row>
    <row r="59" spans="2:42" ht="21" customHeight="1" thickBot="1" x14ac:dyDescent="0.3">
      <c r="B59" s="293"/>
      <c r="C59" s="293"/>
      <c r="D59" s="225" t="s">
        <v>1</v>
      </c>
      <c r="E59" s="94"/>
      <c r="H59" s="307"/>
      <c r="I59" s="150"/>
      <c r="L59" s="102"/>
      <c r="Q59" s="94"/>
      <c r="R59" s="82"/>
      <c r="S59" s="215" t="s">
        <v>82</v>
      </c>
      <c r="T59" s="216">
        <v>150</v>
      </c>
      <c r="U59" s="208">
        <v>350</v>
      </c>
      <c r="V59" s="217">
        <v>15</v>
      </c>
      <c r="W59" s="208" t="s">
        <v>271</v>
      </c>
      <c r="X59" s="217">
        <v>1</v>
      </c>
      <c r="Y59" s="218">
        <v>10</v>
      </c>
      <c r="Z59" s="207"/>
      <c r="AA59" s="215" t="s">
        <v>82</v>
      </c>
      <c r="AB59" s="218">
        <f t="shared" si="0"/>
        <v>10</v>
      </c>
      <c r="AJ59" s="82"/>
    </row>
    <row r="60" spans="2:42" ht="21" customHeight="1" thickBot="1" x14ac:dyDescent="0.3">
      <c r="B60" s="197" t="s">
        <v>557</v>
      </c>
      <c r="C60" s="198"/>
      <c r="D60" s="54">
        <f>IF(OR(Vorkultur="",C62="ja"),0,VLOOKUP(C19,S22:V100,4,FALSE))</f>
        <v>0</v>
      </c>
      <c r="E60" s="94"/>
      <c r="G60" s="311" t="s">
        <v>517</v>
      </c>
      <c r="H60" s="294"/>
      <c r="I60" s="101"/>
      <c r="L60" s="102"/>
      <c r="N60" s="289" t="s">
        <v>365</v>
      </c>
      <c r="O60" s="290"/>
      <c r="P60" s="291"/>
      <c r="Q60" s="83"/>
      <c r="R60" s="94"/>
      <c r="S60" s="215" t="s">
        <v>83</v>
      </c>
      <c r="T60" s="216">
        <v>190</v>
      </c>
      <c r="U60" s="208">
        <v>600</v>
      </c>
      <c r="V60" s="217">
        <v>20</v>
      </c>
      <c r="W60" s="208" t="s">
        <v>271</v>
      </c>
      <c r="X60" s="217">
        <v>1</v>
      </c>
      <c r="Y60" s="218">
        <v>13.333333333333334</v>
      </c>
      <c r="Z60" s="207"/>
      <c r="AA60" s="215" t="s">
        <v>83</v>
      </c>
      <c r="AB60" s="218">
        <f t="shared" si="0"/>
        <v>13.333333333333334</v>
      </c>
      <c r="AJ60" s="82"/>
      <c r="AK60" s="82"/>
      <c r="AL60" s="82"/>
      <c r="AM60" s="82"/>
      <c r="AN60" s="83"/>
    </row>
    <row r="61" spans="2:42" ht="21" customHeight="1" thickBot="1" x14ac:dyDescent="0.3">
      <c r="B61" s="125"/>
      <c r="C61" s="125"/>
      <c r="D61" s="225"/>
      <c r="E61" s="94"/>
      <c r="G61" s="259" t="s">
        <v>581</v>
      </c>
      <c r="H61" s="294"/>
      <c r="I61" s="101"/>
      <c r="L61" s="102"/>
      <c r="N61" s="34" t="s">
        <v>569</v>
      </c>
      <c r="O61" s="295" t="s">
        <v>367</v>
      </c>
      <c r="P61" s="296">
        <f>VLOOKUP(C45,'organische Dünger '!B3:E177,4,FALSE)</f>
        <v>0</v>
      </c>
      <c r="Q61" s="83"/>
      <c r="R61" s="94"/>
      <c r="S61" s="215" t="s">
        <v>84</v>
      </c>
      <c r="T61" s="216">
        <v>150</v>
      </c>
      <c r="U61" s="208">
        <v>500</v>
      </c>
      <c r="V61" s="217">
        <v>10</v>
      </c>
      <c r="W61" s="208" t="s">
        <v>273</v>
      </c>
      <c r="X61" s="217">
        <v>1</v>
      </c>
      <c r="Y61" s="218">
        <v>6.666666666666667</v>
      </c>
      <c r="Z61" s="207"/>
      <c r="AA61" s="215" t="s">
        <v>84</v>
      </c>
      <c r="AB61" s="218">
        <f t="shared" si="0"/>
        <v>6.666666666666667</v>
      </c>
      <c r="AC61" s="82"/>
      <c r="AD61" s="82"/>
      <c r="AE61" s="82"/>
      <c r="AF61" s="82"/>
      <c r="AG61" s="82"/>
      <c r="AH61" s="82"/>
      <c r="AI61" s="82"/>
      <c r="AK61" s="82"/>
      <c r="AL61" s="82"/>
      <c r="AM61" s="82"/>
      <c r="AN61" s="83"/>
    </row>
    <row r="62" spans="2:42" ht="20.100000000000001" customHeight="1" thickBot="1" x14ac:dyDescent="0.3">
      <c r="B62" s="302" t="s">
        <v>533</v>
      </c>
      <c r="C62" s="77" t="s">
        <v>161</v>
      </c>
      <c r="D62" s="94"/>
      <c r="G62" s="259" t="s">
        <v>544</v>
      </c>
      <c r="H62" s="294"/>
      <c r="L62" s="102"/>
      <c r="N62" s="121"/>
      <c r="O62" s="297" t="s">
        <v>193</v>
      </c>
      <c r="P62" s="298">
        <f>P61*C46</f>
        <v>0</v>
      </c>
      <c r="Q62" s="94"/>
      <c r="R62" s="94"/>
      <c r="S62" s="215" t="s">
        <v>85</v>
      </c>
      <c r="T62" s="216">
        <v>140</v>
      </c>
      <c r="U62" s="208">
        <v>280</v>
      </c>
      <c r="V62" s="217">
        <v>30</v>
      </c>
      <c r="W62" s="208" t="s">
        <v>271</v>
      </c>
      <c r="X62" s="217">
        <v>1</v>
      </c>
      <c r="Y62" s="218">
        <v>20</v>
      </c>
      <c r="Z62" s="207"/>
      <c r="AA62" s="215" t="s">
        <v>85</v>
      </c>
      <c r="AB62" s="218">
        <f t="shared" si="0"/>
        <v>20</v>
      </c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3"/>
    </row>
    <row r="63" spans="2:42" ht="21" customHeight="1" thickBot="1" x14ac:dyDescent="0.25">
      <c r="G63" s="259" t="s">
        <v>515</v>
      </c>
      <c r="H63" s="294"/>
      <c r="L63" s="102"/>
      <c r="N63" s="127"/>
      <c r="O63" s="300" t="s">
        <v>194</v>
      </c>
      <c r="P63" s="301">
        <f>P62/100*10</f>
        <v>0</v>
      </c>
      <c r="Q63" s="94"/>
      <c r="R63" s="94"/>
      <c r="S63" s="215" t="s">
        <v>86</v>
      </c>
      <c r="T63" s="216">
        <v>150</v>
      </c>
      <c r="U63" s="208">
        <v>450</v>
      </c>
      <c r="V63" s="217">
        <v>10</v>
      </c>
      <c r="W63" s="208" t="s">
        <v>273</v>
      </c>
      <c r="X63" s="217">
        <v>1</v>
      </c>
      <c r="Y63" s="218">
        <v>6.666666666666667</v>
      </c>
      <c r="Z63" s="207"/>
      <c r="AA63" s="215" t="s">
        <v>86</v>
      </c>
      <c r="AB63" s="218">
        <f t="shared" si="0"/>
        <v>6.666666666666667</v>
      </c>
      <c r="AJ63" s="226"/>
      <c r="AK63" s="82"/>
      <c r="AL63" s="82"/>
      <c r="AM63" s="82"/>
      <c r="AN63" s="83"/>
    </row>
    <row r="64" spans="2:42" ht="20.100000000000001" customHeight="1" thickBot="1" x14ac:dyDescent="0.3">
      <c r="B64" s="304" t="s">
        <v>534</v>
      </c>
      <c r="C64" s="77" t="s">
        <v>161</v>
      </c>
      <c r="D64" s="256">
        <f>IF(OR(C64="nein",D60=0),0,VLOOKUP(Vorkultur,S22:Y100,7))</f>
        <v>0</v>
      </c>
      <c r="E64" s="94"/>
      <c r="L64" s="102"/>
      <c r="M64" s="94"/>
      <c r="Q64" s="94"/>
      <c r="R64" s="94"/>
      <c r="S64" s="215" t="s">
        <v>87</v>
      </c>
      <c r="T64" s="216">
        <v>140</v>
      </c>
      <c r="U64" s="208">
        <v>450</v>
      </c>
      <c r="V64" s="217">
        <v>10</v>
      </c>
      <c r="W64" s="208" t="s">
        <v>271</v>
      </c>
      <c r="X64" s="217">
        <v>1</v>
      </c>
      <c r="Y64" s="218">
        <v>6.666666666666667</v>
      </c>
      <c r="Z64" s="207"/>
      <c r="AA64" s="215" t="s">
        <v>87</v>
      </c>
      <c r="AB64" s="218">
        <f t="shared" si="0"/>
        <v>6.666666666666667</v>
      </c>
      <c r="AC64" s="82"/>
      <c r="AD64" s="82"/>
      <c r="AE64" s="82"/>
      <c r="AF64" s="82"/>
      <c r="AG64" s="82"/>
      <c r="AH64" s="82"/>
      <c r="AI64" s="82"/>
      <c r="AJ64" s="226"/>
      <c r="AK64" s="82"/>
      <c r="AL64" s="82"/>
      <c r="AM64" s="82"/>
      <c r="AN64" s="83"/>
    </row>
    <row r="65" spans="2:41" ht="23.25" customHeight="1" thickBot="1" x14ac:dyDescent="0.4">
      <c r="B65" s="306" t="s">
        <v>535</v>
      </c>
      <c r="G65" s="311" t="s">
        <v>545</v>
      </c>
      <c r="H65" s="294"/>
      <c r="J65" s="101"/>
      <c r="K65" s="102"/>
      <c r="L65" s="102"/>
      <c r="M65" s="94"/>
      <c r="N65" s="303" t="s">
        <v>373</v>
      </c>
      <c r="P65" s="81"/>
      <c r="Q65" s="94"/>
      <c r="R65" s="94"/>
      <c r="S65" s="215" t="s">
        <v>88</v>
      </c>
      <c r="T65" s="216">
        <v>150</v>
      </c>
      <c r="U65" s="208">
        <v>300</v>
      </c>
      <c r="V65" s="217">
        <v>15</v>
      </c>
      <c r="W65" s="208" t="s">
        <v>273</v>
      </c>
      <c r="X65" s="217">
        <v>1</v>
      </c>
      <c r="Y65" s="218">
        <v>10</v>
      </c>
      <c r="Z65" s="207"/>
      <c r="AA65" s="215" t="s">
        <v>88</v>
      </c>
      <c r="AB65" s="218">
        <f t="shared" si="0"/>
        <v>10</v>
      </c>
      <c r="AC65" s="226"/>
      <c r="AD65" s="226"/>
      <c r="AE65" s="226"/>
      <c r="AF65" s="226"/>
      <c r="AG65" s="226"/>
      <c r="AH65" s="226"/>
      <c r="AI65" s="226"/>
      <c r="AJ65" s="226"/>
      <c r="AK65" s="82"/>
      <c r="AL65" s="82"/>
      <c r="AM65" s="82"/>
      <c r="AN65" s="83"/>
    </row>
    <row r="66" spans="2:41" ht="20.100000000000001" customHeight="1" thickBot="1" x14ac:dyDescent="0.25">
      <c r="G66" s="273" t="s">
        <v>410</v>
      </c>
      <c r="H66" s="294"/>
      <c r="J66" s="101"/>
      <c r="K66" s="102"/>
      <c r="L66" s="102"/>
      <c r="N66" s="289" t="s">
        <v>366</v>
      </c>
      <c r="O66" s="290"/>
      <c r="P66" s="305"/>
      <c r="Q66" s="16"/>
      <c r="R66" s="16"/>
      <c r="S66" s="215" t="s">
        <v>89</v>
      </c>
      <c r="T66" s="216">
        <v>190</v>
      </c>
      <c r="U66" s="208">
        <v>600</v>
      </c>
      <c r="V66" s="217">
        <v>20</v>
      </c>
      <c r="W66" s="208" t="s">
        <v>271</v>
      </c>
      <c r="X66" s="217">
        <v>1</v>
      </c>
      <c r="Y66" s="218">
        <v>13.333333333333334</v>
      </c>
      <c r="Z66" s="207"/>
      <c r="AA66" s="215" t="s">
        <v>89</v>
      </c>
      <c r="AB66" s="218">
        <f t="shared" si="0"/>
        <v>13.333333333333334</v>
      </c>
      <c r="AC66" s="226"/>
      <c r="AD66" s="226"/>
      <c r="AE66" s="226"/>
      <c r="AF66" s="226"/>
      <c r="AG66" s="226"/>
      <c r="AH66" s="226"/>
      <c r="AI66" s="226"/>
      <c r="AJ66" s="82"/>
      <c r="AK66" s="82"/>
      <c r="AL66" s="82"/>
      <c r="AM66" s="82"/>
      <c r="AN66" s="83"/>
    </row>
    <row r="67" spans="2:41" ht="21.95" customHeight="1" thickBot="1" x14ac:dyDescent="0.3">
      <c r="B67" s="197" t="s">
        <v>526</v>
      </c>
      <c r="C67" s="76" t="s">
        <v>161</v>
      </c>
      <c r="D67" s="54">
        <f>IF(C67="ja",20,0)</f>
        <v>0</v>
      </c>
      <c r="G67" s="294"/>
      <c r="H67" s="294"/>
      <c r="J67" s="102"/>
      <c r="K67" s="102"/>
      <c r="L67" s="102"/>
      <c r="N67" s="308" t="s">
        <v>503</v>
      </c>
      <c r="O67" s="309" t="s">
        <v>512</v>
      </c>
      <c r="P67" s="310"/>
      <c r="Q67" s="16"/>
      <c r="R67" s="16"/>
      <c r="S67" s="215" t="s">
        <v>90</v>
      </c>
      <c r="T67" s="216">
        <v>210</v>
      </c>
      <c r="U67" s="208">
        <v>300</v>
      </c>
      <c r="V67" s="217">
        <v>10</v>
      </c>
      <c r="W67" s="208" t="s">
        <v>271</v>
      </c>
      <c r="X67" s="217">
        <v>1</v>
      </c>
      <c r="Y67" s="218">
        <v>6.666666666666667</v>
      </c>
      <c r="Z67" s="207"/>
      <c r="AA67" s="215" t="s">
        <v>90</v>
      </c>
      <c r="AB67" s="218">
        <f t="shared" si="0"/>
        <v>6.666666666666667</v>
      </c>
      <c r="AC67" s="226"/>
      <c r="AD67" s="226"/>
      <c r="AE67" s="226"/>
      <c r="AF67" s="226"/>
      <c r="AG67" s="226"/>
      <c r="AH67" s="226"/>
      <c r="AI67" s="226"/>
      <c r="AJ67" s="94"/>
      <c r="AK67" s="82"/>
      <c r="AL67" s="82"/>
      <c r="AM67" s="82"/>
      <c r="AN67" s="83"/>
    </row>
    <row r="68" spans="2:41" ht="20.100000000000001" customHeight="1" thickBot="1" x14ac:dyDescent="0.3">
      <c r="B68" s="125"/>
      <c r="C68" s="125"/>
      <c r="D68" s="225"/>
      <c r="G68" s="311" t="s">
        <v>575</v>
      </c>
      <c r="K68" s="101"/>
      <c r="L68" s="102"/>
      <c r="N68" s="121"/>
      <c r="O68" s="295" t="s">
        <v>367</v>
      </c>
      <c r="P68" s="296">
        <f>VLOOKUP(C49,Komposte!B6:D32,3,FALSE)</f>
        <v>0</v>
      </c>
      <c r="Q68" s="16"/>
      <c r="R68" s="16"/>
      <c r="S68" s="215" t="s">
        <v>92</v>
      </c>
      <c r="T68" s="216">
        <v>180</v>
      </c>
      <c r="U68" s="208">
        <v>200</v>
      </c>
      <c r="V68" s="217">
        <v>25</v>
      </c>
      <c r="W68" s="208" t="s">
        <v>271</v>
      </c>
      <c r="X68" s="217">
        <v>1</v>
      </c>
      <c r="Y68" s="218">
        <v>16.666666666666668</v>
      </c>
      <c r="Z68" s="207"/>
      <c r="AA68" s="215" t="s">
        <v>92</v>
      </c>
      <c r="AB68" s="218">
        <f t="shared" si="0"/>
        <v>16.666666666666668</v>
      </c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3"/>
      <c r="AO68" s="170"/>
    </row>
    <row r="69" spans="2:41" ht="24.75" customHeight="1" thickBot="1" x14ac:dyDescent="0.3">
      <c r="B69" s="312" t="s">
        <v>583</v>
      </c>
      <c r="C69" s="313"/>
      <c r="D69" s="314">
        <f>IF(O22=1,P23,P24)</f>
        <v>250</v>
      </c>
      <c r="G69" s="232" t="s">
        <v>632</v>
      </c>
      <c r="K69" s="101"/>
      <c r="L69" s="102"/>
      <c r="N69" s="121"/>
      <c r="O69" s="297" t="s">
        <v>193</v>
      </c>
      <c r="P69" s="298">
        <f>P68*C50</f>
        <v>0</v>
      </c>
      <c r="Q69" s="328"/>
      <c r="R69" s="328"/>
      <c r="S69" s="215" t="s">
        <v>93</v>
      </c>
      <c r="T69" s="216">
        <v>240</v>
      </c>
      <c r="U69" s="208">
        <v>280</v>
      </c>
      <c r="V69" s="217">
        <v>55</v>
      </c>
      <c r="W69" s="208" t="s">
        <v>271</v>
      </c>
      <c r="X69" s="217">
        <v>1</v>
      </c>
      <c r="Y69" s="218">
        <v>36.666666666666664</v>
      </c>
      <c r="Z69" s="207"/>
      <c r="AA69" s="215" t="s">
        <v>93</v>
      </c>
      <c r="AB69" s="218">
        <f t="shared" si="0"/>
        <v>36.666666666666664</v>
      </c>
      <c r="AC69" s="94"/>
      <c r="AD69" s="94"/>
      <c r="AE69" s="94"/>
      <c r="AF69" s="94"/>
      <c r="AG69" s="94"/>
      <c r="AH69" s="94"/>
      <c r="AI69" s="94"/>
      <c r="AJ69" s="329"/>
      <c r="AK69" s="82"/>
      <c r="AL69" s="82"/>
      <c r="AM69" s="82"/>
      <c r="AN69" s="83"/>
      <c r="AO69" s="170"/>
    </row>
    <row r="70" spans="2:41" ht="20.100000000000001" customHeight="1" thickBot="1" x14ac:dyDescent="0.25">
      <c r="B70" s="172"/>
      <c r="C70" s="172"/>
      <c r="D70" s="241"/>
      <c r="G70" s="111"/>
      <c r="L70" s="101"/>
      <c r="N70" s="127"/>
      <c r="O70" s="300" t="s">
        <v>507</v>
      </c>
      <c r="P70" s="301">
        <f>P69/100*4</f>
        <v>0</v>
      </c>
      <c r="Q70" s="94"/>
      <c r="R70" s="94"/>
      <c r="S70" s="215" t="s">
        <v>95</v>
      </c>
      <c r="T70" s="216">
        <v>75</v>
      </c>
      <c r="U70" s="208">
        <v>200</v>
      </c>
      <c r="V70" s="217">
        <v>25</v>
      </c>
      <c r="W70" s="208" t="s">
        <v>272</v>
      </c>
      <c r="X70" s="217">
        <v>1</v>
      </c>
      <c r="Y70" s="218">
        <v>16.666666666666668</v>
      </c>
      <c r="Z70" s="207"/>
      <c r="AA70" s="215" t="s">
        <v>95</v>
      </c>
      <c r="AB70" s="218">
        <f t="shared" si="0"/>
        <v>16.666666666666668</v>
      </c>
      <c r="AC70" s="82"/>
      <c r="AD70" s="82"/>
      <c r="AE70" s="94"/>
      <c r="AF70" s="94"/>
      <c r="AG70" s="94"/>
      <c r="AH70" s="94"/>
      <c r="AI70" s="94"/>
      <c r="AJ70" s="84"/>
      <c r="AK70" s="82"/>
      <c r="AL70" s="82"/>
      <c r="AM70" s="82"/>
      <c r="AN70" s="83"/>
    </row>
    <row r="71" spans="2:41" ht="24" customHeight="1" thickBot="1" x14ac:dyDescent="0.3">
      <c r="B71" s="254" t="s">
        <v>536</v>
      </c>
      <c r="C71" s="318"/>
      <c r="D71" s="40"/>
      <c r="G71" s="269" t="s">
        <v>537</v>
      </c>
      <c r="H71" s="273"/>
      <c r="J71" s="102"/>
      <c r="L71" s="102"/>
      <c r="Q71" s="94"/>
      <c r="R71" s="94"/>
      <c r="S71" s="215" t="s">
        <v>97</v>
      </c>
      <c r="T71" s="216">
        <v>205</v>
      </c>
      <c r="U71" s="208">
        <v>600</v>
      </c>
      <c r="V71" s="217">
        <v>10</v>
      </c>
      <c r="W71" s="208" t="s">
        <v>273</v>
      </c>
      <c r="X71" s="217">
        <v>1</v>
      </c>
      <c r="Y71" s="218">
        <v>6.666666666666667</v>
      </c>
      <c r="Z71" s="207"/>
      <c r="AA71" s="215" t="s">
        <v>97</v>
      </c>
      <c r="AB71" s="218">
        <f t="shared" si="0"/>
        <v>6.666666666666667</v>
      </c>
      <c r="AE71" s="84"/>
      <c r="AF71" s="84"/>
      <c r="AG71" s="84"/>
      <c r="AH71" s="84"/>
      <c r="AI71" s="84"/>
      <c r="AJ71" s="84"/>
      <c r="AK71" s="226"/>
      <c r="AL71" s="226"/>
      <c r="AM71" s="226"/>
      <c r="AN71" s="83"/>
    </row>
    <row r="72" spans="2:41" ht="20.100000000000001" customHeight="1" thickBot="1" x14ac:dyDescent="0.3">
      <c r="B72" s="108"/>
      <c r="C72" s="125"/>
      <c r="D72" s="135"/>
      <c r="E72" s="94"/>
      <c r="G72" s="273" t="s">
        <v>412</v>
      </c>
      <c r="H72" s="273"/>
      <c r="J72" s="102"/>
      <c r="L72" s="102"/>
      <c r="N72" s="315"/>
      <c r="O72" s="316" t="s">
        <v>513</v>
      </c>
      <c r="P72" s="317"/>
      <c r="Q72" s="94"/>
      <c r="R72" s="94"/>
      <c r="S72" s="215" t="s">
        <v>98</v>
      </c>
      <c r="T72" s="216">
        <v>220</v>
      </c>
      <c r="U72" s="208">
        <v>650</v>
      </c>
      <c r="V72" s="217">
        <v>40</v>
      </c>
      <c r="W72" s="208" t="s">
        <v>271</v>
      </c>
      <c r="X72" s="217">
        <v>2</v>
      </c>
      <c r="Y72" s="218">
        <v>26.666666666666668</v>
      </c>
      <c r="Z72" s="207"/>
      <c r="AA72" s="215" t="s">
        <v>98</v>
      </c>
      <c r="AB72" s="218">
        <f t="shared" si="0"/>
        <v>26.666666666666668</v>
      </c>
      <c r="AE72" s="84"/>
      <c r="AF72" s="84"/>
      <c r="AG72" s="84"/>
      <c r="AH72" s="84"/>
      <c r="AI72" s="84"/>
      <c r="AJ72" s="84"/>
      <c r="AK72" s="82"/>
      <c r="AL72" s="82"/>
      <c r="AM72" s="82"/>
      <c r="AN72" s="83"/>
    </row>
    <row r="73" spans="2:41" ht="21.75" customHeight="1" thickBot="1" x14ac:dyDescent="0.3">
      <c r="B73" s="320" t="s">
        <v>376</v>
      </c>
      <c r="C73" s="321"/>
      <c r="D73" s="135"/>
      <c r="E73" s="94"/>
      <c r="F73" s="94"/>
      <c r="G73" s="299" t="s">
        <v>414</v>
      </c>
      <c r="H73" s="273"/>
      <c r="I73" s="102"/>
      <c r="J73" s="102"/>
      <c r="M73" s="103"/>
      <c r="N73" s="319"/>
      <c r="O73" s="295" t="s">
        <v>367</v>
      </c>
      <c r="P73" s="298">
        <f>VLOOKUP(C52,Komposte!B6:D32,3,FALSE)</f>
        <v>0</v>
      </c>
      <c r="S73" s="215" t="s">
        <v>99</v>
      </c>
      <c r="T73" s="216">
        <v>230</v>
      </c>
      <c r="U73" s="208">
        <v>500</v>
      </c>
      <c r="V73" s="217">
        <v>40</v>
      </c>
      <c r="W73" s="208" t="s">
        <v>273</v>
      </c>
      <c r="X73" s="217">
        <v>1</v>
      </c>
      <c r="Y73" s="218">
        <v>26.666666666666668</v>
      </c>
      <c r="Z73" s="207"/>
      <c r="AA73" s="215" t="s">
        <v>99</v>
      </c>
      <c r="AB73" s="218">
        <f t="shared" si="0"/>
        <v>26.666666666666668</v>
      </c>
      <c r="AE73" s="84"/>
      <c r="AF73" s="331"/>
      <c r="AG73" s="94"/>
      <c r="AH73" s="94"/>
      <c r="AI73" s="94"/>
      <c r="AJ73" s="94"/>
      <c r="AK73" s="82"/>
      <c r="AL73" s="82"/>
      <c r="AM73" s="82"/>
      <c r="AN73" s="83"/>
    </row>
    <row r="74" spans="2:41" ht="20.100000000000001" customHeight="1" thickBot="1" x14ac:dyDescent="0.3">
      <c r="B74" s="322" t="s">
        <v>524</v>
      </c>
      <c r="C74" s="79" t="s">
        <v>223</v>
      </c>
      <c r="D74" s="135"/>
      <c r="F74" s="94"/>
      <c r="G74" s="273" t="s">
        <v>415</v>
      </c>
      <c r="H74" s="273"/>
      <c r="I74" s="102"/>
      <c r="J74" s="278"/>
      <c r="M74" s="81"/>
      <c r="N74" s="319"/>
      <c r="O74" s="297" t="s">
        <v>193</v>
      </c>
      <c r="P74" s="298">
        <f>P73*C53</f>
        <v>0</v>
      </c>
      <c r="S74" s="215" t="s">
        <v>100</v>
      </c>
      <c r="T74" s="216">
        <v>170</v>
      </c>
      <c r="U74" s="208">
        <v>650</v>
      </c>
      <c r="V74" s="217">
        <v>15</v>
      </c>
      <c r="W74" s="208" t="s">
        <v>273</v>
      </c>
      <c r="X74" s="217">
        <v>1</v>
      </c>
      <c r="Y74" s="218">
        <v>10</v>
      </c>
      <c r="Z74" s="207"/>
      <c r="AA74" s="215" t="s">
        <v>100</v>
      </c>
      <c r="AB74" s="218">
        <f t="shared" si="0"/>
        <v>10</v>
      </c>
      <c r="AE74" s="84"/>
      <c r="AF74" s="332"/>
      <c r="AG74" s="94"/>
      <c r="AH74" s="94"/>
      <c r="AI74" s="94"/>
      <c r="AJ74" s="94"/>
      <c r="AK74" s="82"/>
      <c r="AL74" s="82"/>
      <c r="AM74" s="82"/>
      <c r="AN74" s="83"/>
    </row>
    <row r="75" spans="2:41" ht="21.75" customHeight="1" thickBot="1" x14ac:dyDescent="0.3">
      <c r="B75" s="323" t="s">
        <v>525</v>
      </c>
      <c r="C75" s="324">
        <f>D69/(VLOOKUP(C74,AF20:AG48,2,FALSE)*1)*100</f>
        <v>925.92592592592598</v>
      </c>
      <c r="D75" s="135"/>
      <c r="F75" s="94"/>
      <c r="G75" s="299" t="s">
        <v>413</v>
      </c>
      <c r="H75" s="272"/>
      <c r="I75" s="102"/>
      <c r="J75" s="278"/>
      <c r="N75" s="127"/>
      <c r="O75" s="300" t="s">
        <v>508</v>
      </c>
      <c r="P75" s="301">
        <f>P74/100*3</f>
        <v>0</v>
      </c>
      <c r="S75" s="215" t="s">
        <v>101</v>
      </c>
      <c r="T75" s="216">
        <v>110</v>
      </c>
      <c r="U75" s="208">
        <v>150</v>
      </c>
      <c r="V75" s="217">
        <v>30</v>
      </c>
      <c r="W75" s="208" t="s">
        <v>271</v>
      </c>
      <c r="X75" s="217">
        <v>1</v>
      </c>
      <c r="Y75" s="218">
        <v>20</v>
      </c>
      <c r="Z75" s="207"/>
      <c r="AA75" s="215" t="s">
        <v>101</v>
      </c>
      <c r="AB75" s="218">
        <f t="shared" si="0"/>
        <v>20</v>
      </c>
      <c r="AC75" s="82"/>
      <c r="AD75" s="82"/>
      <c r="AE75" s="94"/>
      <c r="AF75" s="99"/>
      <c r="AG75" s="94"/>
      <c r="AH75" s="94"/>
      <c r="AI75" s="94"/>
      <c r="AJ75" s="94"/>
      <c r="AK75" s="82"/>
      <c r="AL75" s="82"/>
      <c r="AM75" s="82"/>
      <c r="AN75" s="83"/>
    </row>
    <row r="76" spans="2:41" ht="20.100000000000001" customHeight="1" thickBot="1" x14ac:dyDescent="0.25">
      <c r="F76" s="94"/>
      <c r="M76" s="81"/>
      <c r="Q76" s="94"/>
      <c r="R76" s="94"/>
      <c r="S76" s="215" t="s">
        <v>102</v>
      </c>
      <c r="T76" s="216">
        <v>100</v>
      </c>
      <c r="U76" s="208">
        <v>100</v>
      </c>
      <c r="V76" s="217">
        <v>10</v>
      </c>
      <c r="W76" s="208" t="s">
        <v>273</v>
      </c>
      <c r="X76" s="217">
        <v>1</v>
      </c>
      <c r="Y76" s="218">
        <v>6.666666666666667</v>
      </c>
      <c r="Z76" s="207"/>
      <c r="AA76" s="215" t="s">
        <v>102</v>
      </c>
      <c r="AB76" s="218">
        <f t="shared" si="0"/>
        <v>6.666666666666667</v>
      </c>
      <c r="AE76" s="84"/>
      <c r="AF76" s="94"/>
      <c r="AG76" s="94"/>
      <c r="AH76" s="94"/>
      <c r="AI76" s="94"/>
      <c r="AJ76" s="94"/>
      <c r="AK76" s="82"/>
      <c r="AL76" s="82"/>
      <c r="AM76" s="82"/>
      <c r="AN76" s="83"/>
    </row>
    <row r="77" spans="2:41" ht="20.100000000000001" customHeight="1" thickBot="1" x14ac:dyDescent="0.3">
      <c r="F77" s="94"/>
      <c r="M77" s="81"/>
      <c r="N77" s="325"/>
      <c r="O77" s="316" t="s">
        <v>514</v>
      </c>
      <c r="P77" s="326"/>
      <c r="S77" s="215" t="s">
        <v>132</v>
      </c>
      <c r="T77" s="216">
        <v>190</v>
      </c>
      <c r="U77" s="208">
        <v>250</v>
      </c>
      <c r="V77" s="217">
        <v>30</v>
      </c>
      <c r="W77" s="208" t="s">
        <v>273</v>
      </c>
      <c r="X77" s="217">
        <v>1</v>
      </c>
      <c r="Y77" s="218">
        <v>20</v>
      </c>
      <c r="Z77" s="207"/>
      <c r="AA77" s="215" t="s">
        <v>132</v>
      </c>
      <c r="AB77" s="218">
        <f t="shared" si="0"/>
        <v>20</v>
      </c>
      <c r="AE77" s="84"/>
      <c r="AF77" s="333"/>
      <c r="AG77" s="333"/>
      <c r="AH77" s="333"/>
      <c r="AI77" s="333"/>
      <c r="AJ77" s="333"/>
      <c r="AN77" s="83"/>
    </row>
    <row r="78" spans="2:41" ht="20.100000000000001" customHeight="1" x14ac:dyDescent="0.2">
      <c r="F78" s="94"/>
      <c r="N78" s="327"/>
      <c r="O78" s="295" t="s">
        <v>367</v>
      </c>
      <c r="P78" s="298">
        <f>VLOOKUP(C55,Komposte!B6:D32,3,FALSE)</f>
        <v>0</v>
      </c>
      <c r="Q78" s="102"/>
      <c r="S78" s="215" t="s">
        <v>133</v>
      </c>
      <c r="T78" s="216">
        <v>205</v>
      </c>
      <c r="U78" s="208">
        <v>300</v>
      </c>
      <c r="V78" s="217">
        <v>30</v>
      </c>
      <c r="W78" s="208" t="s">
        <v>273</v>
      </c>
      <c r="X78" s="217">
        <v>1</v>
      </c>
      <c r="Y78" s="218">
        <v>20</v>
      </c>
      <c r="Z78" s="207"/>
      <c r="AA78" s="215" t="s">
        <v>133</v>
      </c>
      <c r="AB78" s="218">
        <f t="shared" si="0"/>
        <v>20</v>
      </c>
      <c r="AE78" s="99"/>
      <c r="AF78" s="334"/>
      <c r="AG78" s="334"/>
      <c r="AH78" s="334"/>
      <c r="AI78" s="334"/>
      <c r="AJ78" s="334"/>
      <c r="AK78" s="226"/>
      <c r="AL78" s="226"/>
      <c r="AM78" s="226"/>
      <c r="AN78" s="83"/>
    </row>
    <row r="79" spans="2:41" ht="20.100000000000001" customHeight="1" thickBot="1" x14ac:dyDescent="0.25">
      <c r="B79" s="335"/>
      <c r="F79" s="94"/>
      <c r="N79" s="327"/>
      <c r="O79" s="297" t="s">
        <v>193</v>
      </c>
      <c r="P79" s="298">
        <f>P78*C56</f>
        <v>0</v>
      </c>
      <c r="Q79" s="102"/>
      <c r="S79" s="215" t="s">
        <v>134</v>
      </c>
      <c r="T79" s="216">
        <v>100</v>
      </c>
      <c r="U79" s="208">
        <v>250</v>
      </c>
      <c r="V79" s="217">
        <v>70</v>
      </c>
      <c r="W79" s="208" t="s">
        <v>271</v>
      </c>
      <c r="X79" s="217">
        <v>1</v>
      </c>
      <c r="Y79" s="218">
        <v>46.666666666666664</v>
      </c>
      <c r="Z79" s="207"/>
      <c r="AA79" s="215" t="s">
        <v>134</v>
      </c>
      <c r="AB79" s="218">
        <f t="shared" si="0"/>
        <v>46.666666666666664</v>
      </c>
      <c r="AE79" s="99"/>
      <c r="AF79" s="94"/>
      <c r="AG79" s="94"/>
      <c r="AH79" s="94"/>
      <c r="AI79" s="94"/>
      <c r="AJ79" s="94"/>
      <c r="AK79" s="170"/>
      <c r="AL79" s="170"/>
      <c r="AM79" s="170"/>
      <c r="AN79" s="83"/>
    </row>
    <row r="80" spans="2:41" ht="20.100000000000001" customHeight="1" thickBot="1" x14ac:dyDescent="0.25">
      <c r="B80" s="336"/>
      <c r="C80" s="103"/>
      <c r="D80" s="94"/>
      <c r="E80" s="94"/>
      <c r="F80" s="94"/>
      <c r="N80" s="128"/>
      <c r="O80" s="330" t="s">
        <v>509</v>
      </c>
      <c r="P80" s="301">
        <f>P79/100*3</f>
        <v>0</v>
      </c>
      <c r="S80" s="215" t="s">
        <v>135</v>
      </c>
      <c r="T80" s="216">
        <v>260</v>
      </c>
      <c r="U80" s="208">
        <v>700</v>
      </c>
      <c r="V80" s="217">
        <v>75</v>
      </c>
      <c r="W80" s="208" t="s">
        <v>271</v>
      </c>
      <c r="X80" s="217">
        <v>2</v>
      </c>
      <c r="Y80" s="218">
        <v>50</v>
      </c>
      <c r="Z80" s="207"/>
      <c r="AA80" s="215" t="s">
        <v>135</v>
      </c>
      <c r="AB80" s="218">
        <f t="shared" si="0"/>
        <v>50</v>
      </c>
      <c r="AE80" s="98"/>
      <c r="AF80" s="84"/>
      <c r="AG80" s="84"/>
      <c r="AH80" s="84"/>
      <c r="AI80" s="84"/>
      <c r="AJ80" s="84"/>
      <c r="AN80" s="83"/>
    </row>
    <row r="81" spans="2:40" ht="20.100000000000001" customHeight="1" x14ac:dyDescent="0.2">
      <c r="B81" s="103"/>
      <c r="C81" s="103"/>
      <c r="D81" s="94"/>
      <c r="E81" s="94"/>
      <c r="Q81" s="102"/>
      <c r="S81" s="215" t="s">
        <v>103</v>
      </c>
      <c r="T81" s="216">
        <v>320</v>
      </c>
      <c r="U81" s="208">
        <v>1000</v>
      </c>
      <c r="V81" s="217">
        <v>75</v>
      </c>
      <c r="W81" s="208" t="s">
        <v>272</v>
      </c>
      <c r="X81" s="217">
        <v>2</v>
      </c>
      <c r="Y81" s="218">
        <v>50</v>
      </c>
      <c r="Z81" s="207"/>
      <c r="AA81" s="215" t="s">
        <v>103</v>
      </c>
      <c r="AB81" s="218">
        <f t="shared" si="0"/>
        <v>50</v>
      </c>
      <c r="AE81" s="132"/>
      <c r="AF81" s="84"/>
      <c r="AG81" s="84"/>
      <c r="AH81" s="84"/>
      <c r="AI81" s="84"/>
      <c r="AJ81" s="84"/>
      <c r="AN81" s="83"/>
    </row>
    <row r="82" spans="2:40" ht="20.100000000000001" customHeight="1" x14ac:dyDescent="0.2">
      <c r="B82" s="103"/>
      <c r="C82" s="103"/>
      <c r="D82" s="94"/>
      <c r="E82" s="94"/>
      <c r="Q82" s="102"/>
      <c r="S82" s="215" t="s">
        <v>104</v>
      </c>
      <c r="T82" s="216">
        <v>285</v>
      </c>
      <c r="U82" s="208">
        <v>400</v>
      </c>
      <c r="V82" s="217">
        <v>80</v>
      </c>
      <c r="W82" s="208" t="s">
        <v>271</v>
      </c>
      <c r="X82" s="217">
        <v>2</v>
      </c>
      <c r="Y82" s="218">
        <v>53.333333333333336</v>
      </c>
      <c r="Z82" s="207"/>
      <c r="AA82" s="215" t="s">
        <v>104</v>
      </c>
      <c r="AB82" s="218">
        <f t="shared" si="0"/>
        <v>53.333333333333336</v>
      </c>
      <c r="AC82" s="170"/>
      <c r="AD82" s="170"/>
      <c r="AE82" s="98"/>
      <c r="AF82" s="99"/>
      <c r="AG82" s="99"/>
      <c r="AH82" s="99"/>
      <c r="AI82" s="99"/>
      <c r="AJ82" s="99"/>
      <c r="AN82" s="83"/>
    </row>
    <row r="83" spans="2:40" ht="20.100000000000001" customHeight="1" x14ac:dyDescent="0.2">
      <c r="B83" s="211"/>
      <c r="C83" s="103"/>
      <c r="D83" s="94"/>
      <c r="E83" s="94"/>
      <c r="Q83" s="102"/>
      <c r="S83" s="215" t="s">
        <v>105</v>
      </c>
      <c r="T83" s="216">
        <v>250</v>
      </c>
      <c r="U83" s="208">
        <v>650</v>
      </c>
      <c r="V83" s="217">
        <v>85</v>
      </c>
      <c r="W83" s="208" t="s">
        <v>271</v>
      </c>
      <c r="X83" s="217">
        <v>1</v>
      </c>
      <c r="Y83" s="218">
        <v>56.666666666666664</v>
      </c>
      <c r="Z83" s="207"/>
      <c r="AA83" s="215" t="s">
        <v>105</v>
      </c>
      <c r="AB83" s="218">
        <f t="shared" si="0"/>
        <v>56.666666666666664</v>
      </c>
      <c r="AE83" s="123"/>
      <c r="AF83" s="99"/>
      <c r="AG83" s="99"/>
      <c r="AH83" s="99"/>
      <c r="AI83" s="99"/>
      <c r="AJ83" s="99"/>
    </row>
    <row r="84" spans="2:40" ht="20.100000000000001" customHeight="1" x14ac:dyDescent="0.2">
      <c r="B84" s="211"/>
      <c r="C84" s="103"/>
      <c r="D84" s="94"/>
      <c r="E84" s="94"/>
      <c r="G84" s="111"/>
      <c r="H84" s="111"/>
      <c r="I84" s="102"/>
      <c r="J84" s="102"/>
      <c r="K84" s="102"/>
      <c r="L84" s="102"/>
      <c r="Q84" s="102"/>
      <c r="S84" s="215" t="s">
        <v>106</v>
      </c>
      <c r="T84" s="216">
        <v>160</v>
      </c>
      <c r="U84" s="208">
        <v>200</v>
      </c>
      <c r="V84" s="217">
        <v>60</v>
      </c>
      <c r="W84" s="208" t="s">
        <v>272</v>
      </c>
      <c r="X84" s="217">
        <v>1</v>
      </c>
      <c r="Y84" s="218">
        <v>40</v>
      </c>
      <c r="Z84" s="207"/>
      <c r="AA84" s="215" t="s">
        <v>106</v>
      </c>
      <c r="AB84" s="218">
        <f t="shared" si="0"/>
        <v>40</v>
      </c>
      <c r="AE84" s="84"/>
      <c r="AF84" s="99"/>
      <c r="AG84" s="99"/>
      <c r="AH84" s="99"/>
      <c r="AI84" s="99"/>
      <c r="AJ84" s="99"/>
    </row>
    <row r="85" spans="2:40" ht="20.100000000000001" customHeight="1" x14ac:dyDescent="0.2">
      <c r="B85" s="103"/>
      <c r="C85" s="103"/>
      <c r="D85" s="94"/>
      <c r="E85" s="94"/>
      <c r="G85" s="111"/>
      <c r="H85" s="111"/>
      <c r="I85" s="102"/>
      <c r="J85" s="102"/>
      <c r="K85" s="102"/>
      <c r="L85" s="102"/>
      <c r="Q85" s="102"/>
      <c r="S85" s="215" t="s">
        <v>107</v>
      </c>
      <c r="T85" s="216">
        <v>210</v>
      </c>
      <c r="U85" s="208">
        <v>680</v>
      </c>
      <c r="V85" s="217">
        <v>15</v>
      </c>
      <c r="W85" s="208" t="s">
        <v>273</v>
      </c>
      <c r="X85" s="217">
        <v>1</v>
      </c>
      <c r="Y85" s="218">
        <v>10</v>
      </c>
      <c r="Z85" s="207"/>
      <c r="AA85" s="215" t="s">
        <v>107</v>
      </c>
      <c r="AB85" s="218">
        <f t="shared" si="0"/>
        <v>10</v>
      </c>
      <c r="AE85" s="99"/>
      <c r="AF85" s="99"/>
      <c r="AG85" s="99"/>
      <c r="AH85" s="99"/>
      <c r="AI85" s="99"/>
      <c r="AJ85" s="99"/>
    </row>
    <row r="86" spans="2:40" ht="20.100000000000001" customHeight="1" x14ac:dyDescent="0.2">
      <c r="B86" s="337"/>
      <c r="C86" s="103"/>
      <c r="D86" s="94"/>
      <c r="E86" s="94"/>
      <c r="G86" s="111"/>
      <c r="H86" s="111"/>
      <c r="I86" s="102"/>
      <c r="J86" s="102"/>
      <c r="K86" s="102"/>
      <c r="L86" s="102"/>
      <c r="N86" s="183" t="s">
        <v>390</v>
      </c>
      <c r="Q86" s="102"/>
      <c r="S86" s="215" t="s">
        <v>109</v>
      </c>
      <c r="T86" s="216">
        <v>155</v>
      </c>
      <c r="U86" s="208">
        <v>600</v>
      </c>
      <c r="V86" s="217">
        <v>30</v>
      </c>
      <c r="W86" s="208" t="s">
        <v>271</v>
      </c>
      <c r="X86" s="217">
        <v>1</v>
      </c>
      <c r="Y86" s="218">
        <v>20</v>
      </c>
      <c r="Z86" s="207"/>
      <c r="AA86" s="215" t="s">
        <v>109</v>
      </c>
      <c r="AB86" s="218">
        <f t="shared" si="0"/>
        <v>20</v>
      </c>
      <c r="AE86" s="84"/>
      <c r="AF86" s="84"/>
      <c r="AG86" s="84"/>
      <c r="AH86" s="84"/>
      <c r="AI86" s="84"/>
      <c r="AJ86" s="84"/>
    </row>
    <row r="87" spans="2:40" ht="20.100000000000001" customHeight="1" x14ac:dyDescent="0.2">
      <c r="B87" s="221"/>
      <c r="C87" s="103"/>
      <c r="D87" s="94"/>
      <c r="E87" s="94"/>
      <c r="G87" s="111"/>
      <c r="H87" s="111"/>
      <c r="I87" s="102"/>
      <c r="J87" s="102"/>
      <c r="K87" s="102"/>
      <c r="L87" s="102"/>
      <c r="M87" s="94"/>
      <c r="N87" s="112" t="s">
        <v>384</v>
      </c>
      <c r="O87" s="112"/>
      <c r="P87" s="112"/>
      <c r="Q87" s="102"/>
      <c r="S87" s="215" t="s">
        <v>152</v>
      </c>
      <c r="T87" s="216">
        <v>130</v>
      </c>
      <c r="U87" s="208">
        <v>0</v>
      </c>
      <c r="V87" s="217"/>
      <c r="W87" s="208" t="s">
        <v>273</v>
      </c>
      <c r="X87" s="217">
        <v>1</v>
      </c>
      <c r="Y87" s="218">
        <v>0</v>
      </c>
      <c r="Z87" s="207"/>
      <c r="AA87" s="215" t="s">
        <v>152</v>
      </c>
      <c r="AB87" s="218">
        <f t="shared" si="0"/>
        <v>0</v>
      </c>
      <c r="AE87" s="84"/>
      <c r="AF87" s="84"/>
      <c r="AG87" s="84"/>
      <c r="AH87" s="84"/>
      <c r="AI87" s="84"/>
      <c r="AJ87" s="84"/>
    </row>
    <row r="88" spans="2:40" ht="20.100000000000001" customHeight="1" x14ac:dyDescent="0.2">
      <c r="B88" s="103"/>
      <c r="C88" s="103"/>
      <c r="D88" s="94"/>
      <c r="E88" s="94"/>
      <c r="G88" s="111"/>
      <c r="H88" s="111"/>
      <c r="I88" s="102"/>
      <c r="J88" s="102"/>
      <c r="K88" s="102"/>
      <c r="L88" s="102"/>
      <c r="N88" s="112" t="s">
        <v>385</v>
      </c>
      <c r="O88" s="112" t="s">
        <v>386</v>
      </c>
      <c r="P88" s="112"/>
      <c r="Q88" s="102"/>
      <c r="S88" s="215" t="s">
        <v>153</v>
      </c>
      <c r="T88" s="216">
        <v>100</v>
      </c>
      <c r="U88" s="208">
        <v>100</v>
      </c>
      <c r="V88" s="217"/>
      <c r="W88" s="208" t="s">
        <v>273</v>
      </c>
      <c r="X88" s="217">
        <v>1</v>
      </c>
      <c r="Y88" s="218">
        <v>0</v>
      </c>
      <c r="Z88" s="207"/>
      <c r="AA88" s="215" t="s">
        <v>153</v>
      </c>
      <c r="AB88" s="218">
        <f t="shared" ref="AB88:AB100" si="1">V88*2/3</f>
        <v>0</v>
      </c>
      <c r="AE88" s="84"/>
      <c r="AF88" s="84"/>
      <c r="AG88" s="84"/>
      <c r="AH88" s="84"/>
      <c r="AI88" s="84"/>
      <c r="AJ88" s="84"/>
    </row>
    <row r="89" spans="2:40" ht="20.100000000000001" customHeight="1" x14ac:dyDescent="0.2">
      <c r="B89" s="337"/>
      <c r="C89" s="103"/>
      <c r="D89" s="94"/>
      <c r="E89" s="94"/>
      <c r="G89" s="242"/>
      <c r="H89" s="242"/>
      <c r="I89" s="102"/>
      <c r="J89" s="102"/>
      <c r="K89" s="102"/>
      <c r="L89" s="102"/>
      <c r="N89" s="112"/>
      <c r="O89" s="112" t="s">
        <v>387</v>
      </c>
      <c r="P89" s="112"/>
      <c r="Q89" s="102"/>
      <c r="S89" s="215" t="s">
        <v>154</v>
      </c>
      <c r="T89" s="216">
        <v>120</v>
      </c>
      <c r="U89" s="208">
        <v>200</v>
      </c>
      <c r="V89" s="217"/>
      <c r="W89" s="208" t="s">
        <v>271</v>
      </c>
      <c r="X89" s="217">
        <v>1</v>
      </c>
      <c r="Y89" s="218">
        <v>0</v>
      </c>
      <c r="Z89" s="207"/>
      <c r="AA89" s="215" t="s">
        <v>154</v>
      </c>
      <c r="AB89" s="218">
        <f t="shared" si="1"/>
        <v>0</v>
      </c>
    </row>
    <row r="90" spans="2:40" ht="20.100000000000001" customHeight="1" x14ac:dyDescent="0.2">
      <c r="B90" s="103"/>
      <c r="C90" s="103"/>
      <c r="D90" s="94"/>
      <c r="E90" s="94"/>
      <c r="G90" s="111"/>
      <c r="H90" s="111"/>
      <c r="I90" s="102"/>
      <c r="J90" s="102"/>
      <c r="K90" s="102"/>
      <c r="L90" s="102"/>
      <c r="N90" s="112"/>
      <c r="O90" s="112" t="s">
        <v>388</v>
      </c>
      <c r="P90" s="112"/>
      <c r="Q90" s="102"/>
      <c r="S90" s="215" t="s">
        <v>111</v>
      </c>
      <c r="T90" s="216">
        <v>140</v>
      </c>
      <c r="U90" s="208">
        <v>350</v>
      </c>
      <c r="V90" s="217"/>
      <c r="W90" s="208" t="s">
        <v>271</v>
      </c>
      <c r="X90" s="217">
        <v>1</v>
      </c>
      <c r="Y90" s="218">
        <v>0</v>
      </c>
      <c r="Z90" s="207"/>
      <c r="AA90" s="215" t="s">
        <v>111</v>
      </c>
      <c r="AB90" s="218">
        <f t="shared" si="1"/>
        <v>0</v>
      </c>
    </row>
    <row r="91" spans="2:40" ht="20.100000000000001" customHeight="1" x14ac:dyDescent="0.2">
      <c r="B91" s="103"/>
      <c r="C91" s="103"/>
      <c r="D91" s="94"/>
      <c r="E91" s="94"/>
      <c r="G91" s="111"/>
      <c r="H91" s="111"/>
      <c r="I91" s="102"/>
      <c r="J91" s="102"/>
      <c r="K91" s="102"/>
      <c r="L91" s="102"/>
      <c r="N91" s="112"/>
      <c r="O91" s="112" t="s">
        <v>389</v>
      </c>
      <c r="P91" s="112"/>
      <c r="S91" s="215" t="s">
        <v>155</v>
      </c>
      <c r="T91" s="216">
        <v>150</v>
      </c>
      <c r="U91" s="208"/>
      <c r="V91" s="217"/>
      <c r="W91" s="208" t="s">
        <v>271</v>
      </c>
      <c r="X91" s="217">
        <v>1</v>
      </c>
      <c r="Y91" s="218">
        <v>0</v>
      </c>
      <c r="Z91" s="207"/>
      <c r="AA91" s="215" t="s">
        <v>155</v>
      </c>
      <c r="AB91" s="218">
        <f t="shared" si="1"/>
        <v>0</v>
      </c>
    </row>
    <row r="92" spans="2:40" ht="20.100000000000001" customHeight="1" x14ac:dyDescent="0.2">
      <c r="B92" s="103"/>
      <c r="C92" s="103"/>
      <c r="D92" s="94"/>
      <c r="E92" s="94"/>
      <c r="G92" s="111"/>
      <c r="H92" s="111"/>
      <c r="I92" s="102"/>
      <c r="J92" s="102"/>
      <c r="K92" s="102"/>
      <c r="L92" s="102"/>
      <c r="S92" s="215" t="s">
        <v>156</v>
      </c>
      <c r="T92" s="216">
        <v>170</v>
      </c>
      <c r="U92" s="208"/>
      <c r="V92" s="217"/>
      <c r="W92" s="208" t="s">
        <v>272</v>
      </c>
      <c r="X92" s="217">
        <v>1</v>
      </c>
      <c r="Y92" s="218">
        <v>0</v>
      </c>
      <c r="Z92" s="207"/>
      <c r="AA92" s="215" t="s">
        <v>156</v>
      </c>
      <c r="AB92" s="218">
        <f t="shared" si="1"/>
        <v>0</v>
      </c>
    </row>
    <row r="93" spans="2:40" ht="20.100000000000001" customHeight="1" thickBot="1" x14ac:dyDescent="0.25">
      <c r="B93" s="98"/>
      <c r="C93" s="98"/>
      <c r="D93" s="84"/>
      <c r="E93" s="94"/>
      <c r="G93" s="111"/>
      <c r="H93" s="111"/>
      <c r="I93" s="102"/>
      <c r="J93" s="102"/>
      <c r="K93" s="102"/>
      <c r="L93" s="102"/>
      <c r="S93" s="215" t="s">
        <v>112</v>
      </c>
      <c r="T93" s="216">
        <v>140</v>
      </c>
      <c r="U93" s="208"/>
      <c r="V93" s="217"/>
      <c r="W93" s="208" t="s">
        <v>272</v>
      </c>
      <c r="X93" s="217">
        <v>1</v>
      </c>
      <c r="Y93" s="218">
        <v>0</v>
      </c>
      <c r="Z93" s="207"/>
      <c r="AA93" s="215" t="s">
        <v>112</v>
      </c>
      <c r="AB93" s="218">
        <f t="shared" si="1"/>
        <v>0</v>
      </c>
    </row>
    <row r="94" spans="2:40" ht="20.100000000000001" customHeight="1" x14ac:dyDescent="0.25">
      <c r="B94" s="103"/>
      <c r="C94" s="172"/>
      <c r="D94" s="84"/>
      <c r="E94" s="94"/>
      <c r="G94" s="111"/>
      <c r="H94" s="111"/>
      <c r="I94" s="102"/>
      <c r="J94" s="102"/>
      <c r="K94" s="102"/>
      <c r="L94" s="102"/>
      <c r="M94" s="338" t="s">
        <v>198</v>
      </c>
      <c r="N94" s="339"/>
      <c r="O94" s="340"/>
      <c r="P94" s="102"/>
      <c r="S94" s="215" t="s">
        <v>113</v>
      </c>
      <c r="T94" s="216">
        <v>140</v>
      </c>
      <c r="U94" s="208">
        <v>0</v>
      </c>
      <c r="V94" s="217"/>
      <c r="W94" s="208" t="s">
        <v>271</v>
      </c>
      <c r="X94" s="217">
        <v>1</v>
      </c>
      <c r="Y94" s="218">
        <v>0</v>
      </c>
      <c r="Z94" s="207"/>
      <c r="AA94" s="215" t="s">
        <v>113</v>
      </c>
      <c r="AB94" s="218">
        <f t="shared" si="1"/>
        <v>0</v>
      </c>
    </row>
    <row r="95" spans="2:40" ht="20.100000000000001" customHeight="1" x14ac:dyDescent="0.25">
      <c r="B95" s="172"/>
      <c r="D95" s="94"/>
      <c r="E95" s="94"/>
      <c r="G95" s="242"/>
      <c r="H95" s="242"/>
      <c r="I95" s="102"/>
      <c r="J95" s="102"/>
      <c r="K95" s="102"/>
      <c r="L95" s="102"/>
      <c r="M95" s="341" t="s">
        <v>142</v>
      </c>
      <c r="N95" s="342"/>
      <c r="O95" s="343"/>
      <c r="P95" s="102"/>
      <c r="S95" s="215" t="s">
        <v>114</v>
      </c>
      <c r="T95" s="216">
        <v>160</v>
      </c>
      <c r="U95" s="208">
        <v>20</v>
      </c>
      <c r="V95" s="217"/>
      <c r="W95" s="208" t="s">
        <v>272</v>
      </c>
      <c r="X95" s="217">
        <v>1</v>
      </c>
      <c r="Y95" s="218">
        <v>0</v>
      </c>
      <c r="Z95" s="207"/>
      <c r="AA95" s="215" t="s">
        <v>114</v>
      </c>
      <c r="AB95" s="218">
        <f t="shared" si="1"/>
        <v>0</v>
      </c>
      <c r="AC95" s="82"/>
      <c r="AD95" s="82"/>
      <c r="AE95" s="82"/>
      <c r="AF95" s="82"/>
      <c r="AG95" s="82"/>
      <c r="AH95" s="82"/>
      <c r="AI95" s="82"/>
      <c r="AJ95" s="82"/>
      <c r="AK95" s="82"/>
      <c r="AL95" s="82"/>
      <c r="AM95" s="82"/>
    </row>
    <row r="96" spans="2:40" ht="20.100000000000001" customHeight="1" x14ac:dyDescent="0.25">
      <c r="B96" s="172"/>
      <c r="C96" s="172"/>
      <c r="D96" s="94"/>
      <c r="E96" s="94"/>
      <c r="G96" s="242"/>
      <c r="H96" s="242"/>
      <c r="I96" s="102"/>
      <c r="J96" s="102"/>
      <c r="K96" s="102"/>
      <c r="L96" s="102"/>
      <c r="M96" s="341" t="s">
        <v>148</v>
      </c>
      <c r="N96" s="344"/>
      <c r="O96" s="343"/>
      <c r="P96" s="102" t="s">
        <v>260</v>
      </c>
      <c r="Q96" s="94"/>
      <c r="R96" s="94"/>
      <c r="S96" s="215" t="s">
        <v>115</v>
      </c>
      <c r="T96" s="216">
        <v>160</v>
      </c>
      <c r="U96" s="208">
        <v>80</v>
      </c>
      <c r="V96" s="217"/>
      <c r="W96" s="208" t="s">
        <v>272</v>
      </c>
      <c r="X96" s="217">
        <v>1</v>
      </c>
      <c r="Y96" s="218">
        <v>0</v>
      </c>
      <c r="Z96" s="207"/>
      <c r="AA96" s="215" t="s">
        <v>115</v>
      </c>
      <c r="AB96" s="218">
        <f t="shared" si="1"/>
        <v>0</v>
      </c>
      <c r="AC96" s="82"/>
      <c r="AD96" s="82"/>
      <c r="AE96" s="82"/>
      <c r="AF96" s="82"/>
      <c r="AG96" s="82"/>
      <c r="AH96" s="82"/>
      <c r="AI96" s="82"/>
      <c r="AJ96" s="82"/>
      <c r="AK96" s="82"/>
      <c r="AL96" s="82"/>
      <c r="AM96" s="82"/>
    </row>
    <row r="97" spans="2:39" ht="20.100000000000001" customHeight="1" x14ac:dyDescent="0.2">
      <c r="B97" s="172"/>
      <c r="C97" s="172"/>
      <c r="D97" s="94"/>
      <c r="E97" s="94"/>
      <c r="G97" s="242"/>
      <c r="H97" s="242"/>
      <c r="I97" s="102"/>
      <c r="J97" s="102"/>
      <c r="K97" s="102"/>
      <c r="L97" s="102"/>
      <c r="M97" s="345"/>
      <c r="N97" s="242"/>
      <c r="O97" s="343"/>
      <c r="P97" s="102"/>
      <c r="Q97" s="94"/>
      <c r="R97" s="94"/>
      <c r="S97" s="346" t="s">
        <v>157</v>
      </c>
      <c r="T97" s="347">
        <v>80</v>
      </c>
      <c r="U97" s="348">
        <v>100</v>
      </c>
      <c r="V97" s="349"/>
      <c r="W97" s="348" t="s">
        <v>272</v>
      </c>
      <c r="X97" s="349">
        <v>1</v>
      </c>
      <c r="Y97" s="218">
        <v>0</v>
      </c>
      <c r="Z97" s="207"/>
      <c r="AA97" s="346" t="s">
        <v>157</v>
      </c>
      <c r="AB97" s="218">
        <f t="shared" si="1"/>
        <v>0</v>
      </c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82"/>
    </row>
    <row r="98" spans="2:39" ht="20.100000000000001" customHeight="1" x14ac:dyDescent="0.2">
      <c r="B98" s="172"/>
      <c r="C98" s="172"/>
      <c r="D98" s="350"/>
      <c r="E98" s="350"/>
      <c r="G98" s="103"/>
      <c r="H98" s="103"/>
      <c r="I98" s="94"/>
      <c r="J98" s="94"/>
      <c r="K98" s="94"/>
      <c r="L98" s="94"/>
      <c r="M98" s="345" t="s">
        <v>162</v>
      </c>
      <c r="N98" s="102"/>
      <c r="O98" s="343"/>
      <c r="P98" s="351"/>
      <c r="Q98" s="94"/>
      <c r="R98" s="94"/>
      <c r="S98" s="352" t="s">
        <v>395</v>
      </c>
      <c r="T98" s="216">
        <v>60</v>
      </c>
      <c r="U98" s="208">
        <v>0</v>
      </c>
      <c r="V98" s="208">
        <v>0</v>
      </c>
      <c r="W98" s="208" t="s">
        <v>273</v>
      </c>
      <c r="X98" s="217">
        <v>1</v>
      </c>
      <c r="Y98" s="218">
        <v>0</v>
      </c>
      <c r="Z98" s="207"/>
      <c r="AA98" s="352" t="s">
        <v>395</v>
      </c>
      <c r="AB98" s="218">
        <f t="shared" si="1"/>
        <v>0</v>
      </c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</row>
    <row r="99" spans="2:39" ht="20.100000000000001" customHeight="1" x14ac:dyDescent="0.2">
      <c r="B99" s="221"/>
      <c r="C99" s="172"/>
      <c r="D99" s="84"/>
      <c r="E99" s="94"/>
      <c r="G99" s="172"/>
      <c r="H99" s="172"/>
      <c r="M99" s="353" t="s">
        <v>13</v>
      </c>
      <c r="N99" s="354" t="s">
        <v>143</v>
      </c>
      <c r="O99" s="355" t="s">
        <v>141</v>
      </c>
      <c r="P99" s="278"/>
      <c r="Q99" s="94"/>
      <c r="R99" s="94"/>
      <c r="S99" s="352" t="s">
        <v>396</v>
      </c>
      <c r="T99" s="216">
        <v>60</v>
      </c>
      <c r="U99" s="208">
        <v>140</v>
      </c>
      <c r="V99" s="208">
        <v>0</v>
      </c>
      <c r="W99" s="208" t="s">
        <v>273</v>
      </c>
      <c r="X99" s="217">
        <v>1</v>
      </c>
      <c r="Y99" s="218">
        <v>0</v>
      </c>
      <c r="Z99" s="207"/>
      <c r="AA99" s="352" t="s">
        <v>396</v>
      </c>
      <c r="AB99" s="218">
        <f t="shared" si="1"/>
        <v>0</v>
      </c>
    </row>
    <row r="100" spans="2:39" ht="20.100000000000001" customHeight="1" x14ac:dyDescent="0.2">
      <c r="B100" s="172"/>
      <c r="C100" s="172"/>
      <c r="D100" s="84"/>
      <c r="E100" s="94"/>
      <c r="G100" s="172"/>
      <c r="H100" s="172"/>
      <c r="M100" s="356"/>
      <c r="N100" s="357" t="s">
        <v>14</v>
      </c>
      <c r="O100" s="358" t="s">
        <v>11</v>
      </c>
      <c r="P100" s="102"/>
      <c r="S100" s="352" t="s">
        <v>397</v>
      </c>
      <c r="T100" s="216">
        <v>60</v>
      </c>
      <c r="U100" s="208">
        <v>140</v>
      </c>
      <c r="V100" s="208">
        <v>0</v>
      </c>
      <c r="W100" s="208" t="s">
        <v>273</v>
      </c>
      <c r="X100" s="217">
        <v>1</v>
      </c>
      <c r="Y100" s="218">
        <v>0</v>
      </c>
      <c r="Z100" s="207"/>
      <c r="AA100" s="352" t="s">
        <v>397</v>
      </c>
      <c r="AB100" s="218">
        <f t="shared" si="1"/>
        <v>0</v>
      </c>
    </row>
    <row r="101" spans="2:39" ht="20.100000000000001" customHeight="1" x14ac:dyDescent="0.2">
      <c r="B101" s="98"/>
      <c r="C101" s="103"/>
      <c r="D101" s="129"/>
      <c r="E101" s="162"/>
      <c r="G101" s="172"/>
      <c r="H101" s="172"/>
      <c r="M101" s="359" t="s">
        <v>21</v>
      </c>
      <c r="N101" s="360">
        <v>0</v>
      </c>
      <c r="O101" s="361">
        <v>0</v>
      </c>
      <c r="P101" s="102"/>
    </row>
    <row r="102" spans="2:39" ht="20.100000000000001" customHeight="1" x14ac:dyDescent="0.2">
      <c r="B102" s="172"/>
      <c r="C102" s="103"/>
      <c r="D102" s="129"/>
      <c r="E102" s="162"/>
      <c r="G102" s="172"/>
      <c r="H102" s="172"/>
      <c r="M102" s="362" t="s">
        <v>16</v>
      </c>
      <c r="N102" s="363">
        <v>40</v>
      </c>
      <c r="O102" s="364">
        <v>1</v>
      </c>
      <c r="P102" s="102"/>
    </row>
    <row r="103" spans="2:39" ht="20.100000000000001" customHeight="1" x14ac:dyDescent="0.2">
      <c r="B103" s="129"/>
      <c r="C103" s="103"/>
      <c r="D103" s="103"/>
      <c r="E103" s="172"/>
      <c r="G103" s="172"/>
      <c r="H103" s="172"/>
      <c r="I103" s="16"/>
      <c r="J103" s="16"/>
      <c r="K103" s="16"/>
      <c r="L103" s="16"/>
      <c r="M103" s="365" t="s">
        <v>17</v>
      </c>
      <c r="N103" s="360">
        <v>80</v>
      </c>
      <c r="O103" s="366">
        <v>2</v>
      </c>
      <c r="P103" s="278"/>
    </row>
    <row r="104" spans="2:39" ht="20.100000000000001" customHeight="1" x14ac:dyDescent="0.2">
      <c r="B104" s="129"/>
      <c r="C104" s="103"/>
      <c r="D104" s="103"/>
      <c r="E104" s="172"/>
      <c r="G104" s="172"/>
      <c r="H104" s="172"/>
      <c r="M104" s="365" t="s">
        <v>18</v>
      </c>
      <c r="N104" s="360">
        <v>120</v>
      </c>
      <c r="O104" s="366">
        <v>3</v>
      </c>
      <c r="P104" s="102"/>
    </row>
    <row r="105" spans="2:39" ht="20.100000000000001" customHeight="1" x14ac:dyDescent="0.2">
      <c r="B105" s="103"/>
      <c r="C105" s="129"/>
      <c r="D105" s="103"/>
      <c r="E105" s="172"/>
      <c r="G105" s="172"/>
      <c r="H105" s="172"/>
      <c r="M105" s="365" t="s">
        <v>19</v>
      </c>
      <c r="N105" s="360">
        <v>160</v>
      </c>
      <c r="O105" s="366">
        <v>4</v>
      </c>
      <c r="P105" s="278"/>
      <c r="S105" s="85"/>
      <c r="T105" s="84"/>
      <c r="X105" s="87"/>
      <c r="Y105" s="367"/>
      <c r="Z105" s="87"/>
      <c r="AA105" s="87"/>
      <c r="AB105" s="87"/>
      <c r="AK105" s="368"/>
      <c r="AM105" s="81"/>
    </row>
    <row r="106" spans="2:39" ht="20.100000000000001" customHeight="1" thickBot="1" x14ac:dyDescent="0.25">
      <c r="B106" s="103"/>
      <c r="C106" s="103"/>
      <c r="D106" s="94"/>
      <c r="E106" s="94"/>
      <c r="M106" s="369" t="s">
        <v>20</v>
      </c>
      <c r="N106" s="370">
        <v>200</v>
      </c>
      <c r="O106" s="371">
        <v>5</v>
      </c>
      <c r="P106" s="102"/>
    </row>
    <row r="107" spans="2:39" ht="20.100000000000001" customHeight="1" x14ac:dyDescent="0.2">
      <c r="B107" s="103"/>
      <c r="C107" s="103"/>
      <c r="D107" s="103"/>
      <c r="E107" s="172"/>
      <c r="G107" s="172"/>
      <c r="H107" s="172"/>
      <c r="N107" s="103"/>
      <c r="O107" s="103"/>
      <c r="P107" s="103"/>
    </row>
    <row r="108" spans="2:39" ht="20.100000000000001" customHeight="1" x14ac:dyDescent="0.2">
      <c r="B108" s="337"/>
      <c r="C108" s="337"/>
      <c r="D108" s="372"/>
      <c r="E108" s="372"/>
      <c r="G108" s="172"/>
      <c r="H108" s="172"/>
      <c r="N108" s="103"/>
      <c r="O108" s="103"/>
      <c r="P108" s="103"/>
    </row>
    <row r="109" spans="2:39" ht="20.100000000000001" customHeight="1" x14ac:dyDescent="0.2">
      <c r="B109" s="337"/>
      <c r="C109" s="337"/>
      <c r="D109" s="372"/>
      <c r="E109" s="372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</row>
    <row r="110" spans="2:39" ht="20.100000000000001" customHeight="1" x14ac:dyDescent="0.2">
      <c r="B110" s="103"/>
      <c r="C110" s="103"/>
      <c r="D110" s="94"/>
      <c r="E110" s="94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</row>
    <row r="111" spans="2:39" ht="20.100000000000001" customHeight="1" x14ac:dyDescent="0.2">
      <c r="B111" s="103"/>
      <c r="C111" s="103"/>
      <c r="D111" s="94"/>
      <c r="E111" s="94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</row>
    <row r="112" spans="2:39" ht="20.100000000000001" customHeight="1" x14ac:dyDescent="0.2">
      <c r="B112" s="103"/>
      <c r="C112" s="103"/>
      <c r="D112" s="94"/>
      <c r="E112" s="94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</row>
    <row r="113" spans="2:16" ht="20.100000000000001" customHeight="1" x14ac:dyDescent="0.2">
      <c r="B113" s="103"/>
      <c r="C113" s="103"/>
      <c r="D113" s="94"/>
      <c r="E113" s="94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</row>
    <row r="114" spans="2:16" ht="20.100000000000001" customHeight="1" x14ac:dyDescent="0.2">
      <c r="B114" s="103"/>
      <c r="C114" s="103"/>
      <c r="D114" s="94"/>
      <c r="E114" s="94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</row>
    <row r="115" spans="2:16" ht="20.100000000000001" customHeight="1" x14ac:dyDescent="0.2">
      <c r="B115" s="103"/>
      <c r="C115" s="103"/>
      <c r="D115" s="94"/>
      <c r="E115" s="94"/>
      <c r="G115" s="103"/>
      <c r="H115" s="84"/>
      <c r="I115" s="103"/>
      <c r="J115" s="103"/>
      <c r="K115" s="103"/>
      <c r="L115" s="103"/>
      <c r="M115" s="103"/>
      <c r="N115" s="103"/>
      <c r="O115" s="103"/>
      <c r="P115" s="103"/>
    </row>
    <row r="116" spans="2:16" ht="20.100000000000001" customHeight="1" x14ac:dyDescent="0.2">
      <c r="B116" s="103"/>
      <c r="C116" s="103"/>
      <c r="D116" s="94"/>
      <c r="E116" s="94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</row>
    <row r="117" spans="2:16" ht="20.100000000000001" customHeight="1" x14ac:dyDescent="0.2">
      <c r="B117" s="103"/>
      <c r="C117" s="103"/>
      <c r="D117" s="94"/>
      <c r="E117" s="94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</row>
    <row r="118" spans="2:16" ht="20.100000000000001" customHeight="1" x14ac:dyDescent="0.2">
      <c r="B118" s="103"/>
      <c r="C118" s="103"/>
      <c r="D118" s="94"/>
      <c r="E118" s="94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</row>
    <row r="119" spans="2:16" ht="20.100000000000001" customHeight="1" x14ac:dyDescent="0.2">
      <c r="B119" s="103"/>
      <c r="C119" s="103"/>
      <c r="D119" s="94"/>
      <c r="E119" s="94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</row>
    <row r="120" spans="2:16" ht="20.100000000000001" customHeight="1" x14ac:dyDescent="0.2">
      <c r="B120" s="103"/>
      <c r="C120" s="103"/>
      <c r="D120" s="94"/>
      <c r="E120" s="94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</row>
    <row r="121" spans="2:16" ht="20.100000000000001" customHeight="1" x14ac:dyDescent="0.2">
      <c r="B121" s="103"/>
      <c r="C121" s="103"/>
      <c r="D121" s="94"/>
      <c r="E121" s="94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</row>
    <row r="122" spans="2:16" ht="20.100000000000001" customHeight="1" x14ac:dyDescent="0.2">
      <c r="B122" s="103"/>
      <c r="C122" s="103"/>
      <c r="D122" s="94"/>
      <c r="E122" s="94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</row>
    <row r="123" spans="2:16" ht="20.100000000000001" customHeight="1" x14ac:dyDescent="0.2">
      <c r="B123" s="103"/>
      <c r="C123" s="103"/>
      <c r="D123" s="94"/>
      <c r="E123" s="94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</row>
    <row r="124" spans="2:16" ht="20.100000000000001" customHeight="1" x14ac:dyDescent="0.2">
      <c r="B124" s="103"/>
      <c r="C124" s="103"/>
      <c r="D124" s="94"/>
      <c r="E124" s="94"/>
      <c r="G124" s="103"/>
      <c r="H124" s="103"/>
      <c r="I124" s="103"/>
      <c r="J124" s="103"/>
      <c r="K124" s="103"/>
      <c r="L124" s="103"/>
      <c r="M124" s="103"/>
      <c r="N124" s="103"/>
      <c r="O124" s="103"/>
    </row>
    <row r="125" spans="2:16" ht="20.100000000000001" customHeight="1" x14ac:dyDescent="0.2">
      <c r="B125" s="103"/>
      <c r="C125" s="103"/>
      <c r="D125" s="94"/>
      <c r="E125" s="94"/>
      <c r="G125" s="103"/>
      <c r="H125" s="103"/>
      <c r="I125" s="103"/>
      <c r="J125" s="103"/>
      <c r="K125" s="103"/>
      <c r="L125" s="103"/>
      <c r="M125" s="103"/>
      <c r="N125" s="103"/>
      <c r="O125" s="103"/>
    </row>
    <row r="126" spans="2:16" ht="20.100000000000001" customHeight="1" x14ac:dyDescent="0.2">
      <c r="B126" s="103"/>
      <c r="C126" s="103"/>
      <c r="D126" s="94"/>
      <c r="E126" s="94"/>
      <c r="G126" s="103"/>
      <c r="H126" s="103"/>
      <c r="I126" s="103"/>
      <c r="J126" s="103"/>
      <c r="K126" s="103"/>
      <c r="L126" s="103"/>
      <c r="M126" s="103"/>
      <c r="N126" s="103"/>
      <c r="O126" s="103"/>
    </row>
    <row r="127" spans="2:16" ht="20.100000000000001" customHeight="1" x14ac:dyDescent="0.2">
      <c r="B127" s="103"/>
      <c r="C127" s="103"/>
      <c r="D127" s="94"/>
      <c r="E127" s="94"/>
      <c r="G127" s="103"/>
      <c r="H127" s="103"/>
      <c r="I127" s="103"/>
      <c r="J127" s="103"/>
      <c r="K127" s="103"/>
      <c r="L127" s="103"/>
      <c r="M127" s="103"/>
      <c r="N127" s="103"/>
      <c r="O127" s="103"/>
    </row>
    <row r="128" spans="2:16" ht="20.100000000000001" customHeight="1" x14ac:dyDescent="0.2">
      <c r="B128" s="103"/>
      <c r="C128" s="103"/>
      <c r="D128" s="94"/>
      <c r="E128" s="94"/>
      <c r="G128" s="103"/>
      <c r="H128" s="103"/>
      <c r="I128" s="103"/>
      <c r="J128" s="103"/>
      <c r="K128" s="103"/>
      <c r="L128" s="103"/>
      <c r="M128" s="103"/>
      <c r="N128" s="103"/>
      <c r="O128" s="103"/>
    </row>
    <row r="129" spans="2:15" ht="20.100000000000001" customHeight="1" x14ac:dyDescent="0.2">
      <c r="B129" s="103"/>
      <c r="C129" s="103"/>
      <c r="D129" s="94"/>
      <c r="E129" s="94"/>
      <c r="G129" s="103"/>
      <c r="H129" s="103"/>
      <c r="I129" s="103"/>
      <c r="J129" s="103"/>
      <c r="K129" s="103"/>
      <c r="L129" s="103"/>
      <c r="M129" s="103"/>
      <c r="N129" s="103"/>
      <c r="O129" s="103"/>
    </row>
    <row r="130" spans="2:15" ht="20.100000000000001" customHeight="1" x14ac:dyDescent="0.2">
      <c r="B130" s="103"/>
      <c r="C130" s="103"/>
      <c r="D130" s="94"/>
      <c r="E130" s="94"/>
      <c r="G130" s="103"/>
      <c r="H130" s="103"/>
      <c r="I130" s="103"/>
      <c r="J130" s="103"/>
      <c r="K130" s="103"/>
      <c r="L130" s="103"/>
      <c r="M130" s="103"/>
      <c r="N130" s="103"/>
      <c r="O130" s="103"/>
    </row>
    <row r="131" spans="2:15" ht="20.100000000000001" customHeight="1" x14ac:dyDescent="0.2">
      <c r="B131" s="103"/>
      <c r="C131" s="103"/>
      <c r="D131" s="94"/>
      <c r="E131" s="94"/>
      <c r="F131" s="94"/>
      <c r="G131" s="103"/>
      <c r="H131" s="103"/>
      <c r="I131" s="103"/>
      <c r="J131" s="103"/>
      <c r="K131" s="103"/>
      <c r="L131" s="103"/>
      <c r="M131" s="103"/>
      <c r="N131" s="103"/>
      <c r="O131" s="103"/>
    </row>
    <row r="132" spans="2:15" ht="20.100000000000001" customHeight="1" x14ac:dyDescent="0.2">
      <c r="B132" s="103"/>
      <c r="C132" s="103"/>
      <c r="D132" s="94"/>
      <c r="E132" s="94"/>
      <c r="F132" s="94"/>
      <c r="G132" s="103"/>
      <c r="H132" s="103"/>
      <c r="I132" s="103"/>
      <c r="J132" s="103"/>
      <c r="K132" s="103"/>
      <c r="L132" s="103"/>
      <c r="M132" s="103"/>
      <c r="N132" s="103"/>
      <c r="O132" s="103"/>
    </row>
    <row r="133" spans="2:15" ht="20.100000000000001" customHeight="1" x14ac:dyDescent="0.2">
      <c r="B133" s="103"/>
      <c r="C133" s="103"/>
      <c r="D133" s="94"/>
      <c r="E133" s="94"/>
      <c r="F133" s="94"/>
      <c r="G133" s="103"/>
      <c r="H133" s="103"/>
      <c r="I133" s="103"/>
      <c r="J133" s="103"/>
      <c r="K133" s="103"/>
      <c r="L133" s="103"/>
      <c r="M133" s="103"/>
      <c r="N133" s="103"/>
      <c r="O133" s="103"/>
    </row>
    <row r="134" spans="2:15" ht="20.100000000000001" customHeight="1" x14ac:dyDescent="0.2">
      <c r="B134" s="103"/>
      <c r="C134" s="103"/>
      <c r="D134" s="94"/>
      <c r="E134" s="94"/>
      <c r="F134" s="94"/>
      <c r="G134" s="103"/>
      <c r="H134" s="103"/>
      <c r="I134" s="373"/>
      <c r="J134" s="373"/>
      <c r="K134" s="103"/>
      <c r="L134" s="103"/>
      <c r="M134" s="103"/>
      <c r="N134" s="103"/>
      <c r="O134" s="103"/>
    </row>
    <row r="135" spans="2:15" ht="20.100000000000001" customHeight="1" x14ac:dyDescent="0.2">
      <c r="B135" s="103"/>
      <c r="C135" s="103"/>
      <c r="D135" s="94"/>
      <c r="E135" s="94"/>
      <c r="F135" s="94"/>
      <c r="G135" s="103"/>
      <c r="H135" s="103"/>
      <c r="I135" s="373"/>
      <c r="J135" s="373"/>
      <c r="K135" s="103"/>
      <c r="L135" s="103"/>
      <c r="M135" s="103"/>
      <c r="N135" s="103"/>
      <c r="O135" s="103"/>
    </row>
    <row r="136" spans="2:15" ht="20.100000000000001" customHeight="1" x14ac:dyDescent="0.2">
      <c r="B136" s="103"/>
      <c r="C136" s="103"/>
      <c r="D136" s="94"/>
      <c r="E136" s="94"/>
      <c r="F136" s="94"/>
      <c r="G136" s="103"/>
      <c r="H136" s="103"/>
      <c r="I136" s="103"/>
      <c r="J136" s="103"/>
      <c r="K136" s="103"/>
      <c r="L136" s="103"/>
      <c r="M136" s="103"/>
      <c r="N136" s="103"/>
      <c r="O136" s="103"/>
    </row>
    <row r="137" spans="2:15" x14ac:dyDescent="0.2">
      <c r="B137" s="103"/>
      <c r="C137" s="103"/>
      <c r="D137" s="94"/>
      <c r="E137" s="94"/>
      <c r="F137" s="94"/>
      <c r="G137" s="103"/>
      <c r="H137" s="103"/>
      <c r="I137" s="103"/>
      <c r="J137" s="103"/>
      <c r="K137" s="103"/>
      <c r="L137" s="103"/>
      <c r="M137" s="103"/>
      <c r="N137" s="103"/>
      <c r="O137" s="103"/>
    </row>
    <row r="138" spans="2:15" x14ac:dyDescent="0.2">
      <c r="B138" s="103"/>
      <c r="C138" s="103"/>
      <c r="D138" s="94"/>
      <c r="E138" s="94"/>
      <c r="F138" s="94"/>
      <c r="G138" s="103"/>
      <c r="H138" s="103"/>
      <c r="I138" s="103"/>
      <c r="J138" s="103"/>
      <c r="K138" s="103"/>
      <c r="L138" s="103"/>
      <c r="M138" s="103"/>
      <c r="N138" s="103"/>
      <c r="O138" s="103"/>
    </row>
    <row r="139" spans="2:15" x14ac:dyDescent="0.2">
      <c r="B139" s="103"/>
      <c r="C139" s="103"/>
      <c r="D139" s="94"/>
      <c r="E139" s="94"/>
      <c r="F139" s="94"/>
      <c r="G139" s="103"/>
      <c r="H139" s="103"/>
      <c r="I139" s="103"/>
      <c r="J139" s="103"/>
      <c r="K139" s="103"/>
      <c r="L139" s="103"/>
      <c r="M139" s="103"/>
      <c r="N139" s="103"/>
      <c r="O139" s="103"/>
    </row>
    <row r="140" spans="2:15" x14ac:dyDescent="0.2">
      <c r="B140" s="103"/>
      <c r="C140" s="103"/>
      <c r="D140" s="94"/>
      <c r="E140" s="94"/>
      <c r="F140" s="94"/>
      <c r="G140" s="172"/>
      <c r="H140" s="172"/>
    </row>
    <row r="141" spans="2:15" x14ac:dyDescent="0.2">
      <c r="B141" s="103"/>
      <c r="C141" s="103"/>
      <c r="D141" s="94"/>
      <c r="E141" s="94"/>
      <c r="F141" s="94"/>
      <c r="G141" s="172"/>
      <c r="H141" s="172"/>
    </row>
  </sheetData>
  <sheetProtection password="C936" sheet="1" objects="1" scenarios="1" selectLockedCells="1"/>
  <dataValidations count="6">
    <dataValidation type="list" allowBlank="1" showInputMessage="1" showErrorMessage="1" promptTitle="Kultur" prompt="Wählen Sie die Kultur aus" sqref="C18">
      <formula1>$S$22:$S$100</formula1>
    </dataValidation>
    <dataValidation type="list" allowBlank="1" showInputMessage="1" showErrorMessage="1" promptTitle="Vorkultur" prompt="Wenn Vorkultur Gemüse war, wählen Sie die Vorkultur aus. Sonst &quot;Keine&quot; auswählen" sqref="C19">
      <formula1>$S$22:$S$100</formula1>
    </dataValidation>
    <dataValidation type="list" allowBlank="1" showInputMessage="1" showErrorMessage="1" prompt="Auswahl des mineralischen_x000a_Düngers" sqref="C74">
      <formula1>minDünger</formula1>
    </dataValidation>
    <dataValidation type="list" allowBlank="1" showInputMessage="1" showErrorMessage="1" sqref="C34">
      <formula1>$AD$38:$AD$39</formula1>
    </dataValidation>
    <dataValidation type="list" allowBlank="1" showInputMessage="1" showErrorMessage="1" sqref="C67">
      <formula1>Ernte</formula1>
    </dataValidation>
    <dataValidation type="list" allowBlank="1" showInputMessage="1" showErrorMessage="1" sqref="C62 C64">
      <formula1>Vorkulturabgefahren</formula1>
    </dataValidation>
  </dataValidations>
  <pageMargins left="0.7" right="0.7" top="0.75" bottom="0.75" header="0.3" footer="0.3"/>
  <pageSetup paperSize="9" scale="48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Auswahl der Vorfrucht bzw. &quot;Nicht erste Kultur im Jahr&quot; bzw. Ernte der ganzen Pflanze">
          <x14:formula1>
            <xm:f>'DüV Tab7'!$D$10:$D$36</xm:f>
          </x14:formula1>
          <xm:sqref>C20</xm:sqref>
        </x14:dataValidation>
        <x14:dataValidation type="list" allowBlank="1" showInputMessage="1" showErrorMessage="1">
          <x14:formula1>
            <xm:f>Komposte!$B$6:$B$32</xm:f>
          </x14:formula1>
          <xm:sqref>C49 C55 C52</xm:sqref>
        </x14:dataValidation>
        <x14:dataValidation type="list" allowBlank="1" showInputMessage="1" showErrorMessage="1">
          <x14:formula1>
            <xm:f>'organische Dünger '!$B$3:$B$177</xm:f>
          </x14:formula1>
          <xm:sqref>C39 C45 C42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88"/>
  <sheetViews>
    <sheetView showGridLines="0" workbookViewId="0">
      <selection activeCell="C37" sqref="C37"/>
    </sheetView>
  </sheetViews>
  <sheetFormatPr baseColWidth="10" defaultRowHeight="12.75" x14ac:dyDescent="0.2"/>
  <cols>
    <col min="1" max="1" width="11.42578125" style="1"/>
    <col min="2" max="2" width="35.5703125" style="1" customWidth="1"/>
    <col min="3" max="3" width="20.85546875" style="4" customWidth="1"/>
    <col min="4" max="4" width="15" style="4" customWidth="1"/>
    <col min="5" max="5" width="19.85546875" style="4" customWidth="1"/>
    <col min="6" max="6" width="27" style="4" customWidth="1"/>
    <col min="7" max="16384" width="11.42578125" style="1"/>
  </cols>
  <sheetData>
    <row r="2" spans="2:8" x14ac:dyDescent="0.2">
      <c r="B2" s="28" t="s">
        <v>177</v>
      </c>
      <c r="C2" s="6"/>
      <c r="D2" s="6"/>
    </row>
    <row r="3" spans="2:8" x14ac:dyDescent="0.2">
      <c r="B3" s="5" t="s">
        <v>178</v>
      </c>
      <c r="C3" s="6"/>
      <c r="D3" s="6"/>
    </row>
    <row r="5" spans="2:8" x14ac:dyDescent="0.2">
      <c r="B5" s="15"/>
      <c r="H5" s="3"/>
    </row>
    <row r="6" spans="2:8" x14ac:dyDescent="0.2">
      <c r="B6" s="21"/>
      <c r="C6" s="20"/>
      <c r="D6" s="20"/>
      <c r="E6" s="20"/>
      <c r="F6" s="23" t="s">
        <v>169</v>
      </c>
    </row>
    <row r="7" spans="2:8" x14ac:dyDescent="0.2">
      <c r="B7" s="26"/>
      <c r="C7" s="25"/>
      <c r="D7" s="25"/>
      <c r="E7" s="25"/>
      <c r="F7" s="24" t="s">
        <v>170</v>
      </c>
    </row>
    <row r="8" spans="2:8" x14ac:dyDescent="0.2">
      <c r="B8" s="24" t="s">
        <v>8</v>
      </c>
      <c r="C8" s="25"/>
      <c r="D8" s="25"/>
      <c r="E8" s="25"/>
      <c r="F8" s="24" t="s">
        <v>171</v>
      </c>
    </row>
    <row r="9" spans="2:8" x14ac:dyDescent="0.2">
      <c r="B9" s="26"/>
      <c r="C9" s="24" t="s">
        <v>168</v>
      </c>
      <c r="D9" s="24" t="s">
        <v>7</v>
      </c>
      <c r="E9" s="24" t="s">
        <v>165</v>
      </c>
      <c r="F9" s="24" t="s">
        <v>39</v>
      </c>
    </row>
    <row r="10" spans="2:8" x14ac:dyDescent="0.2">
      <c r="B10" s="27"/>
      <c r="C10" s="11" t="s">
        <v>40</v>
      </c>
      <c r="D10" s="11" t="s">
        <v>12</v>
      </c>
      <c r="E10" s="11" t="s">
        <v>41</v>
      </c>
      <c r="F10" s="11" t="s">
        <v>40</v>
      </c>
    </row>
    <row r="11" spans="2:8" x14ac:dyDescent="0.2">
      <c r="B11" s="17" t="s">
        <v>9</v>
      </c>
      <c r="C11" s="10">
        <v>300</v>
      </c>
      <c r="D11" s="10">
        <v>350</v>
      </c>
      <c r="E11" s="10">
        <v>60</v>
      </c>
      <c r="F11" s="10">
        <v>80</v>
      </c>
    </row>
    <row r="12" spans="2:8" x14ac:dyDescent="0.2">
      <c r="B12" s="17" t="s">
        <v>10</v>
      </c>
      <c r="C12" s="10">
        <v>310</v>
      </c>
      <c r="D12" s="10">
        <v>150</v>
      </c>
      <c r="E12" s="10">
        <v>60</v>
      </c>
      <c r="F12" s="10">
        <v>100</v>
      </c>
    </row>
    <row r="13" spans="2:8" x14ac:dyDescent="0.2">
      <c r="B13" s="17" t="s">
        <v>42</v>
      </c>
      <c r="C13" s="10">
        <v>110</v>
      </c>
      <c r="D13" s="10">
        <v>120</v>
      </c>
      <c r="E13" s="10">
        <v>60</v>
      </c>
      <c r="F13" s="10">
        <v>45</v>
      </c>
    </row>
    <row r="14" spans="2:8" x14ac:dyDescent="0.2">
      <c r="B14" s="17" t="s">
        <v>43</v>
      </c>
      <c r="C14" s="10" t="s">
        <v>44</v>
      </c>
      <c r="D14" s="10">
        <v>450</v>
      </c>
      <c r="E14" s="10">
        <v>90</v>
      </c>
      <c r="F14" s="10">
        <v>40</v>
      </c>
    </row>
    <row r="15" spans="2:8" x14ac:dyDescent="0.2">
      <c r="B15" s="17" t="s">
        <v>45</v>
      </c>
      <c r="C15" s="10">
        <v>210</v>
      </c>
      <c r="D15" s="10">
        <v>700</v>
      </c>
      <c r="E15" s="10">
        <v>60</v>
      </c>
      <c r="F15" s="10">
        <v>45</v>
      </c>
    </row>
    <row r="16" spans="2:8" x14ac:dyDescent="0.2">
      <c r="B16" s="17" t="s">
        <v>46</v>
      </c>
      <c r="C16" s="10">
        <v>105</v>
      </c>
      <c r="D16" s="10">
        <v>250</v>
      </c>
      <c r="E16" s="10">
        <v>30</v>
      </c>
      <c r="F16" s="10">
        <v>25</v>
      </c>
    </row>
    <row r="17" spans="2:6" x14ac:dyDescent="0.2">
      <c r="B17" s="17" t="s">
        <v>47</v>
      </c>
      <c r="C17" s="10">
        <v>85</v>
      </c>
      <c r="D17" s="10">
        <v>200</v>
      </c>
      <c r="E17" s="10">
        <v>30</v>
      </c>
      <c r="F17" s="10">
        <v>5</v>
      </c>
    </row>
    <row r="18" spans="2:6" x14ac:dyDescent="0.2">
      <c r="B18" s="17" t="s">
        <v>48</v>
      </c>
      <c r="C18" s="10">
        <v>85</v>
      </c>
      <c r="D18" s="10">
        <v>80</v>
      </c>
      <c r="E18" s="10">
        <v>15</v>
      </c>
      <c r="F18" s="10">
        <v>5</v>
      </c>
    </row>
    <row r="19" spans="2:6" x14ac:dyDescent="0.2">
      <c r="B19" s="17" t="s">
        <v>124</v>
      </c>
      <c r="C19" s="10">
        <v>110</v>
      </c>
      <c r="D19" s="10">
        <v>130</v>
      </c>
      <c r="E19" s="10">
        <v>15</v>
      </c>
      <c r="F19" s="10">
        <v>5</v>
      </c>
    </row>
    <row r="20" spans="2:6" x14ac:dyDescent="0.2">
      <c r="B20" s="17" t="s">
        <v>49</v>
      </c>
      <c r="C20" s="10">
        <v>85</v>
      </c>
      <c r="D20" s="10">
        <v>80</v>
      </c>
      <c r="E20" s="10">
        <v>60</v>
      </c>
      <c r="F20" s="10">
        <v>65</v>
      </c>
    </row>
    <row r="21" spans="2:6" x14ac:dyDescent="0.2">
      <c r="B21" s="17" t="s">
        <v>50</v>
      </c>
      <c r="C21" s="10">
        <v>200</v>
      </c>
      <c r="D21" s="10">
        <v>400</v>
      </c>
      <c r="E21" s="10">
        <v>60</v>
      </c>
      <c r="F21" s="10">
        <v>35</v>
      </c>
    </row>
    <row r="22" spans="2:6" x14ac:dyDescent="0.2">
      <c r="B22" s="17" t="s">
        <v>51</v>
      </c>
      <c r="C22" s="10">
        <v>210</v>
      </c>
      <c r="D22" s="10">
        <v>800</v>
      </c>
      <c r="E22" s="10">
        <v>30</v>
      </c>
      <c r="F22" s="10">
        <v>50</v>
      </c>
    </row>
    <row r="23" spans="2:6" x14ac:dyDescent="0.2">
      <c r="B23" s="17" t="s">
        <v>52</v>
      </c>
      <c r="C23" s="10">
        <v>200</v>
      </c>
      <c r="D23" s="10">
        <v>400</v>
      </c>
      <c r="E23" s="10">
        <v>60</v>
      </c>
      <c r="F23" s="10">
        <v>45</v>
      </c>
    </row>
    <row r="24" spans="2:6" x14ac:dyDescent="0.2">
      <c r="B24" s="17" t="s">
        <v>53</v>
      </c>
      <c r="C24" s="10">
        <v>230</v>
      </c>
      <c r="D24" s="10">
        <v>450</v>
      </c>
      <c r="E24" s="10">
        <v>30</v>
      </c>
      <c r="F24" s="10">
        <v>30</v>
      </c>
    </row>
    <row r="25" spans="2:6" x14ac:dyDescent="0.2">
      <c r="B25" s="17" t="s">
        <v>54</v>
      </c>
      <c r="C25" s="10">
        <v>140</v>
      </c>
      <c r="D25" s="10">
        <v>400</v>
      </c>
      <c r="E25" s="10">
        <v>60</v>
      </c>
      <c r="F25" s="10">
        <v>50</v>
      </c>
    </row>
    <row r="26" spans="2:6" x14ac:dyDescent="0.2">
      <c r="B26" s="17" t="s">
        <v>55</v>
      </c>
      <c r="C26" s="10" t="s">
        <v>56</v>
      </c>
      <c r="D26" s="10">
        <v>600</v>
      </c>
      <c r="E26" s="10">
        <v>60</v>
      </c>
      <c r="F26" s="10">
        <v>10</v>
      </c>
    </row>
    <row r="27" spans="2:6" x14ac:dyDescent="0.2">
      <c r="B27" s="17" t="s">
        <v>57</v>
      </c>
      <c r="C27" s="10" t="s">
        <v>58</v>
      </c>
      <c r="D27" s="10">
        <v>900</v>
      </c>
      <c r="E27" s="10">
        <v>90</v>
      </c>
      <c r="F27" s="10">
        <v>45</v>
      </c>
    </row>
    <row r="28" spans="2:6" x14ac:dyDescent="0.2">
      <c r="B28" s="17" t="s">
        <v>59</v>
      </c>
      <c r="C28" s="10" t="s">
        <v>60</v>
      </c>
      <c r="D28" s="10">
        <v>700</v>
      </c>
      <c r="E28" s="10">
        <v>60</v>
      </c>
      <c r="F28" s="10">
        <v>30</v>
      </c>
    </row>
    <row r="29" spans="2:6" x14ac:dyDescent="0.2">
      <c r="B29" s="17" t="s">
        <v>61</v>
      </c>
      <c r="C29" s="10" t="s">
        <v>62</v>
      </c>
      <c r="D29" s="10">
        <v>400</v>
      </c>
      <c r="E29" s="10">
        <v>60</v>
      </c>
      <c r="F29" s="10">
        <v>50</v>
      </c>
    </row>
    <row r="30" spans="2:6" x14ac:dyDescent="0.2">
      <c r="B30" s="17" t="s">
        <v>63</v>
      </c>
      <c r="C30" s="10" t="s">
        <v>64</v>
      </c>
      <c r="D30" s="10">
        <v>240</v>
      </c>
      <c r="E30" s="10">
        <v>60</v>
      </c>
      <c r="F30" s="10">
        <v>10</v>
      </c>
    </row>
    <row r="31" spans="2:6" x14ac:dyDescent="0.2">
      <c r="B31" s="17" t="s">
        <v>65</v>
      </c>
      <c r="C31" s="10">
        <v>100</v>
      </c>
      <c r="D31" s="10">
        <v>160</v>
      </c>
      <c r="E31" s="10">
        <v>60</v>
      </c>
      <c r="F31" s="10">
        <v>10</v>
      </c>
    </row>
    <row r="32" spans="2:6" x14ac:dyDescent="0.2">
      <c r="B32" s="17" t="s">
        <v>66</v>
      </c>
      <c r="C32" s="10" t="s">
        <v>67</v>
      </c>
      <c r="D32" s="10">
        <v>400</v>
      </c>
      <c r="E32" s="10">
        <v>60</v>
      </c>
      <c r="F32" s="10">
        <v>45</v>
      </c>
    </row>
    <row r="33" spans="2:6" x14ac:dyDescent="0.2">
      <c r="B33" s="17" t="s">
        <v>68</v>
      </c>
      <c r="C33" s="10">
        <v>250</v>
      </c>
      <c r="D33" s="10">
        <v>600</v>
      </c>
      <c r="E33" s="10">
        <v>60</v>
      </c>
      <c r="F33" s="10">
        <v>55</v>
      </c>
    </row>
    <row r="34" spans="2:6" x14ac:dyDescent="0.2">
      <c r="B34" s="17" t="s">
        <v>69</v>
      </c>
      <c r="C34" s="10">
        <v>110</v>
      </c>
      <c r="D34" s="10">
        <v>300</v>
      </c>
      <c r="E34" s="10">
        <v>30</v>
      </c>
      <c r="F34" s="10">
        <v>5</v>
      </c>
    </row>
    <row r="35" spans="2:6" x14ac:dyDescent="0.2">
      <c r="B35" s="17" t="s">
        <v>70</v>
      </c>
      <c r="C35" s="10">
        <v>140</v>
      </c>
      <c r="D35" s="10">
        <v>500</v>
      </c>
      <c r="E35" s="10">
        <v>30</v>
      </c>
      <c r="F35" s="10">
        <v>10</v>
      </c>
    </row>
    <row r="36" spans="2:6" x14ac:dyDescent="0.2">
      <c r="B36" s="17" t="s">
        <v>71</v>
      </c>
      <c r="C36" s="10">
        <v>175</v>
      </c>
      <c r="D36" s="10">
        <v>550</v>
      </c>
      <c r="E36" s="10">
        <v>60</v>
      </c>
      <c r="F36" s="10">
        <v>30</v>
      </c>
    </row>
    <row r="37" spans="2:6" x14ac:dyDescent="0.2">
      <c r="B37" s="17" t="s">
        <v>72</v>
      </c>
      <c r="C37" s="10">
        <v>230</v>
      </c>
      <c r="D37" s="10">
        <v>1000</v>
      </c>
      <c r="E37" s="10">
        <v>60</v>
      </c>
      <c r="F37" s="10">
        <v>45</v>
      </c>
    </row>
    <row r="38" spans="2:6" x14ac:dyDescent="0.2">
      <c r="B38" s="17" t="s">
        <v>73</v>
      </c>
      <c r="C38" s="10">
        <v>310</v>
      </c>
      <c r="D38" s="10">
        <v>250</v>
      </c>
      <c r="E38" s="10">
        <v>90</v>
      </c>
      <c r="F38" s="10">
        <v>130</v>
      </c>
    </row>
    <row r="39" spans="2:6" x14ac:dyDescent="0.2">
      <c r="B39" s="17" t="s">
        <v>74</v>
      </c>
      <c r="C39" s="10">
        <v>250</v>
      </c>
      <c r="D39" s="10">
        <v>600</v>
      </c>
      <c r="E39" s="10">
        <v>60</v>
      </c>
      <c r="F39" s="10">
        <v>50</v>
      </c>
    </row>
    <row r="40" spans="2:6" x14ac:dyDescent="0.2">
      <c r="B40" s="17" t="s">
        <v>75</v>
      </c>
      <c r="C40" s="10">
        <v>260</v>
      </c>
      <c r="D40" s="10">
        <v>600</v>
      </c>
      <c r="E40" s="10">
        <v>60</v>
      </c>
      <c r="F40" s="10">
        <v>60</v>
      </c>
    </row>
    <row r="41" spans="2:6" x14ac:dyDescent="0.2">
      <c r="B41" s="17" t="s">
        <v>76</v>
      </c>
      <c r="C41" s="10">
        <v>150</v>
      </c>
      <c r="D41" s="10">
        <v>175</v>
      </c>
      <c r="E41" s="10">
        <v>30</v>
      </c>
      <c r="F41" s="10">
        <v>20</v>
      </c>
    </row>
    <row r="42" spans="2:6" x14ac:dyDescent="0.2">
      <c r="B42" s="17" t="s">
        <v>77</v>
      </c>
      <c r="C42" s="10">
        <v>210</v>
      </c>
      <c r="D42" s="10">
        <v>300</v>
      </c>
      <c r="E42" s="10">
        <v>30</v>
      </c>
      <c r="F42" s="10">
        <v>20</v>
      </c>
    </row>
    <row r="43" spans="2:6" x14ac:dyDescent="0.2">
      <c r="B43" s="17" t="s">
        <v>78</v>
      </c>
      <c r="C43" s="10">
        <v>90</v>
      </c>
      <c r="D43" s="10">
        <v>140</v>
      </c>
      <c r="E43" s="10">
        <v>30</v>
      </c>
      <c r="F43" s="10">
        <v>0</v>
      </c>
    </row>
    <row r="44" spans="2:6" x14ac:dyDescent="0.2">
      <c r="B44" s="17" t="s">
        <v>79</v>
      </c>
      <c r="C44" s="10">
        <v>130</v>
      </c>
      <c r="D44" s="10">
        <v>350</v>
      </c>
      <c r="E44" s="10">
        <v>30</v>
      </c>
      <c r="F44" s="10">
        <v>10</v>
      </c>
    </row>
    <row r="45" spans="2:6" x14ac:dyDescent="0.2">
      <c r="B45" s="17" t="s">
        <v>80</v>
      </c>
      <c r="C45" s="10">
        <v>115</v>
      </c>
      <c r="D45" s="10">
        <v>300</v>
      </c>
      <c r="E45" s="10">
        <v>30</v>
      </c>
      <c r="F45" s="10">
        <v>10</v>
      </c>
    </row>
    <row r="46" spans="2:6" x14ac:dyDescent="0.2">
      <c r="B46" s="17" t="s">
        <v>81</v>
      </c>
      <c r="C46" s="10">
        <v>175</v>
      </c>
      <c r="D46" s="10">
        <v>600</v>
      </c>
      <c r="E46" s="10">
        <v>30</v>
      </c>
      <c r="F46" s="10">
        <v>15</v>
      </c>
    </row>
    <row r="47" spans="2:6" x14ac:dyDescent="0.2">
      <c r="B47" s="17" t="s">
        <v>82</v>
      </c>
      <c r="C47" s="10">
        <v>150</v>
      </c>
      <c r="D47" s="10">
        <v>350</v>
      </c>
      <c r="E47" s="10">
        <v>60</v>
      </c>
      <c r="F47" s="10">
        <v>15</v>
      </c>
    </row>
    <row r="48" spans="2:6" x14ac:dyDescent="0.2">
      <c r="B48" s="17" t="s">
        <v>83</v>
      </c>
      <c r="C48" s="10">
        <v>190</v>
      </c>
      <c r="D48" s="10">
        <v>600</v>
      </c>
      <c r="E48" s="10">
        <v>60</v>
      </c>
      <c r="F48" s="10">
        <v>20</v>
      </c>
    </row>
    <row r="49" spans="2:6" x14ac:dyDescent="0.2">
      <c r="B49" s="17" t="s">
        <v>84</v>
      </c>
      <c r="C49" s="10">
        <v>150</v>
      </c>
      <c r="D49" s="10">
        <v>500</v>
      </c>
      <c r="E49" s="10">
        <v>30</v>
      </c>
      <c r="F49" s="10">
        <v>10</v>
      </c>
    </row>
    <row r="50" spans="2:6" x14ac:dyDescent="0.2">
      <c r="B50" s="17" t="s">
        <v>85</v>
      </c>
      <c r="C50" s="10">
        <v>140</v>
      </c>
      <c r="D50" s="10">
        <v>280</v>
      </c>
      <c r="E50" s="10">
        <v>60</v>
      </c>
      <c r="F50" s="10">
        <v>30</v>
      </c>
    </row>
    <row r="51" spans="2:6" x14ac:dyDescent="0.2">
      <c r="B51" s="17" t="s">
        <v>86</v>
      </c>
      <c r="C51" s="10">
        <v>150</v>
      </c>
      <c r="D51" s="10">
        <v>450</v>
      </c>
      <c r="E51" s="10">
        <v>30</v>
      </c>
      <c r="F51" s="10">
        <v>10</v>
      </c>
    </row>
    <row r="52" spans="2:6" x14ac:dyDescent="0.2">
      <c r="B52" s="17" t="s">
        <v>87</v>
      </c>
      <c r="C52" s="10">
        <v>140</v>
      </c>
      <c r="D52" s="10">
        <v>450</v>
      </c>
      <c r="E52" s="10">
        <v>60</v>
      </c>
      <c r="F52" s="10">
        <v>10</v>
      </c>
    </row>
    <row r="53" spans="2:6" x14ac:dyDescent="0.2">
      <c r="B53" s="17" t="s">
        <v>129</v>
      </c>
      <c r="C53" s="10">
        <v>150</v>
      </c>
      <c r="D53" s="10">
        <v>300</v>
      </c>
      <c r="E53" s="10">
        <v>30</v>
      </c>
      <c r="F53" s="10">
        <v>15</v>
      </c>
    </row>
    <row r="54" spans="2:6" x14ac:dyDescent="0.2">
      <c r="B54" s="17" t="s">
        <v>89</v>
      </c>
      <c r="C54" s="10">
        <v>190</v>
      </c>
      <c r="D54" s="10">
        <v>600</v>
      </c>
      <c r="E54" s="10">
        <v>60</v>
      </c>
      <c r="F54" s="10">
        <v>20</v>
      </c>
    </row>
    <row r="55" spans="2:6" x14ac:dyDescent="0.2">
      <c r="B55" s="17" t="s">
        <v>90</v>
      </c>
      <c r="C55" s="10" t="s">
        <v>91</v>
      </c>
      <c r="D55" s="10">
        <v>300</v>
      </c>
      <c r="E55" s="10">
        <v>60</v>
      </c>
      <c r="F55" s="10">
        <v>10</v>
      </c>
    </row>
    <row r="56" spans="2:6" x14ac:dyDescent="0.2">
      <c r="B56" s="17" t="s">
        <v>92</v>
      </c>
      <c r="C56" s="10">
        <v>180</v>
      </c>
      <c r="D56" s="10">
        <v>200</v>
      </c>
      <c r="E56" s="10">
        <v>60</v>
      </c>
      <c r="F56" s="10">
        <v>25</v>
      </c>
    </row>
    <row r="57" spans="2:6" x14ac:dyDescent="0.2">
      <c r="B57" s="17" t="s">
        <v>93</v>
      </c>
      <c r="C57" s="10" t="s">
        <v>94</v>
      </c>
      <c r="D57" s="10">
        <v>280</v>
      </c>
      <c r="E57" s="10">
        <v>60</v>
      </c>
      <c r="F57" s="10">
        <v>55</v>
      </c>
    </row>
    <row r="58" spans="2:6" x14ac:dyDescent="0.2">
      <c r="B58" s="17" t="s">
        <v>95</v>
      </c>
      <c r="C58" s="10" t="s">
        <v>96</v>
      </c>
      <c r="D58" s="10">
        <v>200</v>
      </c>
      <c r="E58" s="10">
        <v>90</v>
      </c>
      <c r="F58" s="10">
        <v>25</v>
      </c>
    </row>
    <row r="59" spans="2:6" x14ac:dyDescent="0.2">
      <c r="B59" s="17" t="s">
        <v>97</v>
      </c>
      <c r="C59" s="10">
        <v>205</v>
      </c>
      <c r="D59" s="10">
        <v>600</v>
      </c>
      <c r="E59" s="10">
        <v>30</v>
      </c>
      <c r="F59" s="10">
        <v>10</v>
      </c>
    </row>
    <row r="60" spans="2:6" x14ac:dyDescent="0.2">
      <c r="B60" s="17" t="s">
        <v>98</v>
      </c>
      <c r="C60" s="10">
        <v>220</v>
      </c>
      <c r="D60" s="10">
        <v>650</v>
      </c>
      <c r="E60" s="10">
        <v>60</v>
      </c>
      <c r="F60" s="10">
        <v>40</v>
      </c>
    </row>
    <row r="61" spans="2:6" x14ac:dyDescent="0.2">
      <c r="B61" s="17" t="s">
        <v>99</v>
      </c>
      <c r="C61" s="10">
        <v>230</v>
      </c>
      <c r="D61" s="10">
        <v>500</v>
      </c>
      <c r="E61" s="10">
        <v>30</v>
      </c>
      <c r="F61" s="10">
        <v>40</v>
      </c>
    </row>
    <row r="62" spans="2:6" x14ac:dyDescent="0.2">
      <c r="B62" s="17" t="s">
        <v>100</v>
      </c>
      <c r="C62" s="10">
        <v>170</v>
      </c>
      <c r="D62" s="10">
        <v>650</v>
      </c>
      <c r="E62" s="10">
        <v>30</v>
      </c>
      <c r="F62" s="10">
        <v>15</v>
      </c>
    </row>
    <row r="63" spans="2:6" x14ac:dyDescent="0.2">
      <c r="B63" s="17" t="s">
        <v>101</v>
      </c>
      <c r="C63" s="10">
        <v>110</v>
      </c>
      <c r="D63" s="10">
        <v>150</v>
      </c>
      <c r="E63" s="10">
        <v>60</v>
      </c>
      <c r="F63" s="10">
        <v>30</v>
      </c>
    </row>
    <row r="64" spans="2:6" x14ac:dyDescent="0.2">
      <c r="B64" s="17" t="s">
        <v>102</v>
      </c>
      <c r="C64" s="10">
        <v>100</v>
      </c>
      <c r="D64" s="10">
        <v>100</v>
      </c>
      <c r="E64" s="10">
        <v>30</v>
      </c>
      <c r="F64" s="10">
        <v>10</v>
      </c>
    </row>
    <row r="65" spans="2:6" x14ac:dyDescent="0.2">
      <c r="B65" s="17" t="s">
        <v>132</v>
      </c>
      <c r="C65" s="10">
        <v>190</v>
      </c>
      <c r="D65" s="10">
        <v>250</v>
      </c>
      <c r="E65" s="10">
        <v>30</v>
      </c>
      <c r="F65" s="10">
        <v>30</v>
      </c>
    </row>
    <row r="66" spans="2:6" x14ac:dyDescent="0.2">
      <c r="B66" s="17" t="s">
        <v>133</v>
      </c>
      <c r="C66" s="10">
        <v>205</v>
      </c>
      <c r="D66" s="10">
        <v>300</v>
      </c>
      <c r="E66" s="10">
        <v>30</v>
      </c>
      <c r="F66" s="10">
        <v>30</v>
      </c>
    </row>
    <row r="67" spans="2:6" x14ac:dyDescent="0.2">
      <c r="B67" s="17" t="s">
        <v>134</v>
      </c>
      <c r="C67" s="10">
        <v>100</v>
      </c>
      <c r="D67" s="10">
        <v>250</v>
      </c>
      <c r="E67" s="10">
        <v>60</v>
      </c>
      <c r="F67" s="10">
        <v>70</v>
      </c>
    </row>
    <row r="68" spans="2:6" x14ac:dyDescent="0.2">
      <c r="B68" s="17" t="s">
        <v>135</v>
      </c>
      <c r="C68" s="10">
        <v>260</v>
      </c>
      <c r="D68" s="10">
        <v>700</v>
      </c>
      <c r="E68" s="10">
        <v>60</v>
      </c>
      <c r="F68" s="10">
        <v>75</v>
      </c>
    </row>
    <row r="69" spans="2:6" x14ac:dyDescent="0.2">
      <c r="B69" s="17" t="s">
        <v>103</v>
      </c>
      <c r="C69" s="10">
        <v>320</v>
      </c>
      <c r="D69" s="10">
        <v>1000</v>
      </c>
      <c r="E69" s="10">
        <v>90</v>
      </c>
      <c r="F69" s="10">
        <v>75</v>
      </c>
    </row>
    <row r="70" spans="2:6" x14ac:dyDescent="0.2">
      <c r="B70" s="17" t="s">
        <v>104</v>
      </c>
      <c r="C70" s="10">
        <v>285</v>
      </c>
      <c r="D70" s="10">
        <v>400</v>
      </c>
      <c r="E70" s="10">
        <v>60</v>
      </c>
      <c r="F70" s="10">
        <v>80</v>
      </c>
    </row>
    <row r="71" spans="2:6" x14ac:dyDescent="0.2">
      <c r="B71" s="17" t="s">
        <v>105</v>
      </c>
      <c r="C71" s="10">
        <v>250</v>
      </c>
      <c r="D71" s="10">
        <v>650</v>
      </c>
      <c r="E71" s="10">
        <v>60</v>
      </c>
      <c r="F71" s="10">
        <v>85</v>
      </c>
    </row>
    <row r="72" spans="2:6" x14ac:dyDescent="0.2">
      <c r="B72" s="17" t="s">
        <v>106</v>
      </c>
      <c r="C72" s="10">
        <v>160</v>
      </c>
      <c r="D72" s="10">
        <v>200</v>
      </c>
      <c r="E72" s="10">
        <v>90</v>
      </c>
      <c r="F72" s="10">
        <v>60</v>
      </c>
    </row>
    <row r="73" spans="2:6" x14ac:dyDescent="0.2">
      <c r="B73" s="17" t="s">
        <v>107</v>
      </c>
      <c r="C73" s="10" t="s">
        <v>108</v>
      </c>
      <c r="D73" s="10">
        <v>680</v>
      </c>
      <c r="E73" s="10">
        <v>30</v>
      </c>
      <c r="F73" s="10">
        <v>15</v>
      </c>
    </row>
    <row r="74" spans="2:6" x14ac:dyDescent="0.2">
      <c r="B74" s="17" t="s">
        <v>109</v>
      </c>
      <c r="C74" s="10" t="s">
        <v>110</v>
      </c>
      <c r="D74" s="10">
        <v>600</v>
      </c>
      <c r="E74" s="10">
        <v>60</v>
      </c>
      <c r="F74" s="10">
        <v>30</v>
      </c>
    </row>
    <row r="75" spans="2:6" x14ac:dyDescent="0.2">
      <c r="B75" s="17" t="s">
        <v>152</v>
      </c>
      <c r="C75" s="10">
        <v>130</v>
      </c>
      <c r="D75" s="10">
        <v>0</v>
      </c>
      <c r="E75" s="10">
        <v>30</v>
      </c>
      <c r="F75" s="57" t="s">
        <v>549</v>
      </c>
    </row>
    <row r="76" spans="2:6" x14ac:dyDescent="0.2">
      <c r="B76" s="17" t="s">
        <v>153</v>
      </c>
      <c r="C76" s="10">
        <v>100</v>
      </c>
      <c r="D76" s="10">
        <v>100</v>
      </c>
      <c r="E76" s="10">
        <v>30</v>
      </c>
      <c r="F76" s="57" t="s">
        <v>549</v>
      </c>
    </row>
    <row r="77" spans="2:6" x14ac:dyDescent="0.2">
      <c r="B77" s="17" t="s">
        <v>154</v>
      </c>
      <c r="C77" s="10">
        <v>120</v>
      </c>
      <c r="D77" s="10">
        <v>200</v>
      </c>
      <c r="E77" s="10">
        <v>60</v>
      </c>
      <c r="F77" s="57" t="s">
        <v>549</v>
      </c>
    </row>
    <row r="78" spans="2:6" x14ac:dyDescent="0.2">
      <c r="B78" s="17" t="s">
        <v>111</v>
      </c>
      <c r="C78" s="10">
        <v>140</v>
      </c>
      <c r="D78" s="10">
        <v>350</v>
      </c>
      <c r="E78" s="10">
        <v>60</v>
      </c>
      <c r="F78" s="57" t="s">
        <v>549</v>
      </c>
    </row>
    <row r="79" spans="2:6" x14ac:dyDescent="0.2">
      <c r="B79" s="17" t="s">
        <v>155</v>
      </c>
      <c r="C79" s="10">
        <v>150</v>
      </c>
      <c r="D79" s="57" t="s">
        <v>549</v>
      </c>
      <c r="E79" s="10">
        <v>60</v>
      </c>
      <c r="F79" s="57" t="s">
        <v>549</v>
      </c>
    </row>
    <row r="80" spans="2:6" x14ac:dyDescent="0.2">
      <c r="B80" s="17" t="s">
        <v>156</v>
      </c>
      <c r="C80" s="10">
        <v>170</v>
      </c>
      <c r="D80" s="57" t="s">
        <v>549</v>
      </c>
      <c r="E80" s="10">
        <v>90</v>
      </c>
      <c r="F80" s="57" t="s">
        <v>549</v>
      </c>
    </row>
    <row r="81" spans="2:6" x14ac:dyDescent="0.2">
      <c r="B81" s="17" t="s">
        <v>112</v>
      </c>
      <c r="C81" s="10">
        <v>140</v>
      </c>
      <c r="D81" s="57" t="s">
        <v>549</v>
      </c>
      <c r="E81" s="10">
        <v>90</v>
      </c>
      <c r="F81" s="57" t="s">
        <v>549</v>
      </c>
    </row>
    <row r="82" spans="2:6" x14ac:dyDescent="0.2">
      <c r="B82" s="17" t="s">
        <v>113</v>
      </c>
      <c r="C82" s="10">
        <v>140</v>
      </c>
      <c r="D82" s="10">
        <v>0</v>
      </c>
      <c r="E82" s="10">
        <v>60</v>
      </c>
      <c r="F82" s="57" t="s">
        <v>549</v>
      </c>
    </row>
    <row r="83" spans="2:6" x14ac:dyDescent="0.2">
      <c r="B83" s="17" t="s">
        <v>114</v>
      </c>
      <c r="C83" s="10">
        <v>160</v>
      </c>
      <c r="D83" s="10">
        <v>20</v>
      </c>
      <c r="E83" s="10">
        <v>90</v>
      </c>
      <c r="F83" s="57" t="s">
        <v>549</v>
      </c>
    </row>
    <row r="84" spans="2:6" x14ac:dyDescent="0.2">
      <c r="B84" s="17" t="s">
        <v>115</v>
      </c>
      <c r="C84" s="10">
        <v>160</v>
      </c>
      <c r="D84" s="10">
        <v>80</v>
      </c>
      <c r="E84" s="10">
        <v>90</v>
      </c>
      <c r="F84" s="57" t="s">
        <v>549</v>
      </c>
    </row>
    <row r="85" spans="2:6" x14ac:dyDescent="0.2">
      <c r="B85" s="17" t="s">
        <v>157</v>
      </c>
      <c r="C85" s="10">
        <v>80</v>
      </c>
      <c r="D85" s="10">
        <v>100</v>
      </c>
      <c r="E85" s="10">
        <v>90</v>
      </c>
      <c r="F85" s="57" t="s">
        <v>549</v>
      </c>
    </row>
    <row r="86" spans="2:6" x14ac:dyDescent="0.2">
      <c r="B86" s="17" t="s">
        <v>395</v>
      </c>
      <c r="C86" s="10">
        <v>60</v>
      </c>
      <c r="D86" s="10">
        <v>0</v>
      </c>
      <c r="E86" s="10">
        <v>30</v>
      </c>
      <c r="F86" s="10">
        <v>0</v>
      </c>
    </row>
    <row r="87" spans="2:6" x14ac:dyDescent="0.2">
      <c r="B87" s="14" t="s">
        <v>396</v>
      </c>
      <c r="C87" s="10">
        <v>60</v>
      </c>
      <c r="D87" s="10">
        <v>140</v>
      </c>
      <c r="E87" s="10">
        <v>30</v>
      </c>
      <c r="F87" s="10">
        <v>0</v>
      </c>
    </row>
    <row r="88" spans="2:6" x14ac:dyDescent="0.2">
      <c r="B88" s="14" t="s">
        <v>397</v>
      </c>
      <c r="C88" s="10">
        <v>60</v>
      </c>
      <c r="D88" s="10">
        <v>140</v>
      </c>
      <c r="E88" s="10">
        <v>30</v>
      </c>
      <c r="F88" s="10">
        <v>0</v>
      </c>
    </row>
  </sheetData>
  <sheetProtection password="C936" sheet="1" objects="1" scenarios="1" selectLockedCells="1"/>
  <pageMargins left="0.7" right="0.7" top="0.78740157499999996" bottom="0.78740157499999996" header="0.3" footer="0.3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25"/>
  <sheetViews>
    <sheetView showGridLines="0" workbookViewId="0">
      <selection activeCell="F12" sqref="F12"/>
    </sheetView>
  </sheetViews>
  <sheetFormatPr baseColWidth="10" defaultRowHeight="12.75" x14ac:dyDescent="0.2"/>
  <cols>
    <col min="1" max="2" width="11.42578125" style="1"/>
    <col min="3" max="3" width="40.28515625" style="1" customWidth="1"/>
    <col min="4" max="4" width="14.85546875" style="1" customWidth="1"/>
    <col min="5" max="5" width="31.42578125" style="1" customWidth="1"/>
    <col min="6" max="6" width="32.5703125" style="1" customWidth="1"/>
    <col min="7" max="16384" width="11.42578125" style="1"/>
  </cols>
  <sheetData>
    <row r="3" spans="3:6" x14ac:dyDescent="0.2">
      <c r="C3" s="28" t="s">
        <v>179</v>
      </c>
      <c r="D3" s="3"/>
    </row>
    <row r="5" spans="3:6" x14ac:dyDescent="0.2">
      <c r="C5" s="14" t="s">
        <v>174</v>
      </c>
      <c r="D5" s="10">
        <v>1</v>
      </c>
      <c r="E5" s="10">
        <v>2</v>
      </c>
      <c r="F5" s="10">
        <v>3</v>
      </c>
    </row>
    <row r="7" spans="3:6" x14ac:dyDescent="0.2">
      <c r="C7" s="18"/>
      <c r="D7" s="20" t="s">
        <v>116</v>
      </c>
      <c r="E7" s="20" t="s">
        <v>173</v>
      </c>
      <c r="F7" s="12" t="s">
        <v>175</v>
      </c>
    </row>
    <row r="8" spans="3:6" x14ac:dyDescent="0.2">
      <c r="C8" s="19" t="s">
        <v>8</v>
      </c>
      <c r="D8" s="11" t="s">
        <v>117</v>
      </c>
      <c r="E8" s="11" t="s">
        <v>176</v>
      </c>
      <c r="F8" s="13" t="s">
        <v>176</v>
      </c>
    </row>
    <row r="9" spans="3:6" x14ac:dyDescent="0.2">
      <c r="C9" s="14" t="s">
        <v>118</v>
      </c>
      <c r="D9" s="10">
        <v>20</v>
      </c>
      <c r="E9" s="10">
        <v>40</v>
      </c>
      <c r="F9" s="10">
        <v>40</v>
      </c>
    </row>
    <row r="10" spans="3:6" x14ac:dyDescent="0.2">
      <c r="C10" s="14" t="s">
        <v>119</v>
      </c>
      <c r="D10" s="10">
        <v>20</v>
      </c>
      <c r="E10" s="10">
        <v>40</v>
      </c>
      <c r="F10" s="10">
        <v>40</v>
      </c>
    </row>
    <row r="11" spans="3:6" x14ac:dyDescent="0.2">
      <c r="C11" s="14" t="s">
        <v>120</v>
      </c>
      <c r="D11" s="10">
        <v>20</v>
      </c>
      <c r="E11" s="10">
        <v>40</v>
      </c>
      <c r="F11" s="10">
        <v>40</v>
      </c>
    </row>
    <row r="12" spans="3:6" x14ac:dyDescent="0.2">
      <c r="C12" s="14" t="s">
        <v>68</v>
      </c>
      <c r="D12" s="10">
        <v>20</v>
      </c>
      <c r="E12" s="10">
        <v>40</v>
      </c>
      <c r="F12" s="10">
        <v>40</v>
      </c>
    </row>
    <row r="13" spans="3:6" x14ac:dyDescent="0.2">
      <c r="C13" s="14" t="s">
        <v>121</v>
      </c>
      <c r="D13" s="10">
        <v>20</v>
      </c>
      <c r="E13" s="10">
        <v>40</v>
      </c>
      <c r="F13" s="10">
        <v>40</v>
      </c>
    </row>
    <row r="14" spans="3:6" x14ac:dyDescent="0.2">
      <c r="C14" s="14" t="s">
        <v>73</v>
      </c>
      <c r="D14" s="10">
        <v>20</v>
      </c>
      <c r="E14" s="10">
        <v>40</v>
      </c>
      <c r="F14" s="10">
        <v>40</v>
      </c>
    </row>
    <row r="15" spans="3:6" x14ac:dyDescent="0.2">
      <c r="C15" s="14" t="s">
        <v>172</v>
      </c>
      <c r="D15" s="10">
        <v>20</v>
      </c>
      <c r="E15" s="39">
        <v>20</v>
      </c>
      <c r="F15" s="39">
        <v>20</v>
      </c>
    </row>
    <row r="16" spans="3:6" x14ac:dyDescent="0.2">
      <c r="C16" s="9"/>
      <c r="D16" s="15"/>
      <c r="E16" s="15"/>
      <c r="F16" s="15"/>
    </row>
    <row r="17" spans="3:5" x14ac:dyDescent="0.2">
      <c r="D17" s="5"/>
      <c r="E17" s="5"/>
    </row>
    <row r="18" spans="3:5" x14ac:dyDescent="0.2">
      <c r="C18" s="30" t="s">
        <v>151</v>
      </c>
      <c r="D18" s="5"/>
      <c r="E18" s="5"/>
    </row>
    <row r="19" spans="3:5" x14ac:dyDescent="0.2">
      <c r="C19" s="31" t="s">
        <v>180</v>
      </c>
      <c r="D19" s="5"/>
      <c r="E19" s="5"/>
    </row>
    <row r="20" spans="3:5" x14ac:dyDescent="0.2">
      <c r="C20" s="5" t="s">
        <v>181</v>
      </c>
      <c r="D20" s="28"/>
      <c r="E20" s="5"/>
    </row>
    <row r="21" spans="3:5" x14ac:dyDescent="0.2">
      <c r="C21" s="5" t="s">
        <v>182</v>
      </c>
      <c r="D21" s="5"/>
      <c r="E21" s="5"/>
    </row>
    <row r="22" spans="3:5" x14ac:dyDescent="0.2">
      <c r="C22" s="5" t="s">
        <v>183</v>
      </c>
      <c r="D22" s="5"/>
      <c r="E22" s="5"/>
    </row>
    <row r="23" spans="3:5" x14ac:dyDescent="0.2">
      <c r="C23" s="32" t="s">
        <v>184</v>
      </c>
      <c r="D23" s="5"/>
      <c r="E23" s="5"/>
    </row>
    <row r="25" spans="3:5" ht="15.75" x14ac:dyDescent="0.2">
      <c r="C25" s="29"/>
    </row>
  </sheetData>
  <sheetProtection password="C936" sheet="1" objects="1" scenario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E36"/>
  <sheetViews>
    <sheetView zoomScale="120" zoomScaleNormal="120" workbookViewId="0">
      <selection activeCell="D13" sqref="D13"/>
    </sheetView>
  </sheetViews>
  <sheetFormatPr baseColWidth="10" defaultRowHeight="12.75" x14ac:dyDescent="0.2"/>
  <cols>
    <col min="1" max="3" width="11.42578125" style="1"/>
    <col min="4" max="4" width="53.5703125" style="1" customWidth="1"/>
    <col min="5" max="5" width="18" style="4" customWidth="1"/>
    <col min="6" max="16384" width="11.42578125" style="1"/>
  </cols>
  <sheetData>
    <row r="6" spans="4:5" x14ac:dyDescent="0.2">
      <c r="D6" s="2" t="s">
        <v>267</v>
      </c>
    </row>
    <row r="7" spans="4:5" ht="13.5" thickBot="1" x14ac:dyDescent="0.25"/>
    <row r="8" spans="4:5" x14ac:dyDescent="0.2">
      <c r="D8" s="58" t="s">
        <v>238</v>
      </c>
      <c r="E8" s="59" t="s">
        <v>268</v>
      </c>
    </row>
    <row r="9" spans="4:5" ht="13.5" thickBot="1" x14ac:dyDescent="0.25">
      <c r="D9" s="60"/>
      <c r="E9" s="61" t="s">
        <v>40</v>
      </c>
    </row>
    <row r="10" spans="4:5" x14ac:dyDescent="0.2">
      <c r="D10" s="62" t="s">
        <v>270</v>
      </c>
      <c r="E10" s="63">
        <v>0</v>
      </c>
    </row>
    <row r="11" spans="4:5" x14ac:dyDescent="0.2">
      <c r="D11" s="64" t="s">
        <v>377</v>
      </c>
      <c r="E11" s="65">
        <v>0</v>
      </c>
    </row>
    <row r="12" spans="4:5" x14ac:dyDescent="0.2">
      <c r="D12" s="64" t="s">
        <v>255</v>
      </c>
      <c r="E12" s="65">
        <v>0</v>
      </c>
    </row>
    <row r="13" spans="4:5" x14ac:dyDescent="0.2">
      <c r="D13" s="64" t="s">
        <v>149</v>
      </c>
      <c r="E13" s="65">
        <v>10</v>
      </c>
    </row>
    <row r="14" spans="4:5" x14ac:dyDescent="0.2">
      <c r="D14" s="64" t="s">
        <v>240</v>
      </c>
      <c r="E14" s="65">
        <v>20</v>
      </c>
    </row>
    <row r="15" spans="4:5" x14ac:dyDescent="0.2">
      <c r="D15" s="64" t="s">
        <v>241</v>
      </c>
      <c r="E15" s="65">
        <v>20</v>
      </c>
    </row>
    <row r="16" spans="4:5" x14ac:dyDescent="0.2">
      <c r="D16" s="64" t="s">
        <v>242</v>
      </c>
      <c r="E16" s="65">
        <v>20</v>
      </c>
    </row>
    <row r="17" spans="4:5" x14ac:dyDescent="0.2">
      <c r="D17" s="64" t="s">
        <v>243</v>
      </c>
      <c r="E17" s="65">
        <v>20</v>
      </c>
    </row>
    <row r="18" spans="4:5" x14ac:dyDescent="0.2">
      <c r="D18" s="64" t="s">
        <v>244</v>
      </c>
      <c r="E18" s="65">
        <v>20</v>
      </c>
    </row>
    <row r="19" spans="4:5" x14ac:dyDescent="0.2">
      <c r="D19" s="64" t="s">
        <v>245</v>
      </c>
      <c r="E19" s="65">
        <v>20</v>
      </c>
    </row>
    <row r="20" spans="4:5" x14ac:dyDescent="0.2">
      <c r="D20" s="64" t="s">
        <v>246</v>
      </c>
      <c r="E20" s="65">
        <v>10</v>
      </c>
    </row>
    <row r="21" spans="4:5" x14ac:dyDescent="0.2">
      <c r="D21" s="64" t="s">
        <v>247</v>
      </c>
      <c r="E21" s="65">
        <v>10</v>
      </c>
    </row>
    <row r="22" spans="4:5" x14ac:dyDescent="0.2">
      <c r="D22" s="64" t="s">
        <v>248</v>
      </c>
      <c r="E22" s="65">
        <v>10</v>
      </c>
    </row>
    <row r="23" spans="4:5" x14ac:dyDescent="0.2">
      <c r="D23" s="64" t="s">
        <v>249</v>
      </c>
      <c r="E23" s="65">
        <v>10</v>
      </c>
    </row>
    <row r="24" spans="4:5" x14ac:dyDescent="0.2">
      <c r="D24" s="64" t="s">
        <v>250</v>
      </c>
      <c r="E24" s="65">
        <v>10</v>
      </c>
    </row>
    <row r="25" spans="4:5" x14ac:dyDescent="0.2">
      <c r="D25" s="64" t="s">
        <v>251</v>
      </c>
      <c r="E25" s="65">
        <v>0</v>
      </c>
    </row>
    <row r="26" spans="4:5" x14ac:dyDescent="0.2">
      <c r="D26" s="64" t="s">
        <v>594</v>
      </c>
      <c r="E26" s="65">
        <v>0</v>
      </c>
    </row>
    <row r="27" spans="4:5" x14ac:dyDescent="0.2">
      <c r="D27" s="64" t="s">
        <v>253</v>
      </c>
      <c r="E27" s="65">
        <v>0</v>
      </c>
    </row>
    <row r="28" spans="4:5" x14ac:dyDescent="0.2">
      <c r="D28" s="64" t="s">
        <v>254</v>
      </c>
      <c r="E28" s="65">
        <v>0</v>
      </c>
    </row>
    <row r="29" spans="4:5" x14ac:dyDescent="0.2">
      <c r="D29" s="64" t="s">
        <v>595</v>
      </c>
      <c r="E29" s="65">
        <v>0</v>
      </c>
    </row>
    <row r="30" spans="4:5" x14ac:dyDescent="0.2">
      <c r="D30" s="64" t="s">
        <v>596</v>
      </c>
      <c r="E30" s="65">
        <v>20</v>
      </c>
    </row>
    <row r="31" spans="4:5" x14ac:dyDescent="0.2">
      <c r="D31" s="64" t="s">
        <v>597</v>
      </c>
      <c r="E31" s="65">
        <v>0</v>
      </c>
    </row>
    <row r="32" spans="4:5" x14ac:dyDescent="0.2">
      <c r="D32" s="64" t="s">
        <v>269</v>
      </c>
      <c r="E32" s="65">
        <v>10</v>
      </c>
    </row>
    <row r="33" spans="4:5" x14ac:dyDescent="0.2">
      <c r="D33" s="64" t="s">
        <v>598</v>
      </c>
      <c r="E33" s="65">
        <v>40</v>
      </c>
    </row>
    <row r="34" spans="4:5" x14ac:dyDescent="0.2">
      <c r="D34" s="64" t="s">
        <v>599</v>
      </c>
      <c r="E34" s="65">
        <v>10</v>
      </c>
    </row>
    <row r="35" spans="4:5" x14ac:dyDescent="0.2">
      <c r="D35" s="64" t="s">
        <v>591</v>
      </c>
      <c r="E35" s="65">
        <v>10</v>
      </c>
    </row>
    <row r="36" spans="4:5" ht="13.5" thickBot="1" x14ac:dyDescent="0.25">
      <c r="D36" s="66" t="s">
        <v>585</v>
      </c>
      <c r="E36" s="67">
        <v>0</v>
      </c>
    </row>
  </sheetData>
  <sheetProtection password="C936" sheet="1" objects="1" scenarios="1" selectLockedCells="1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75"/>
  <sheetViews>
    <sheetView workbookViewId="0">
      <selection activeCell="F15" sqref="F15"/>
    </sheetView>
  </sheetViews>
  <sheetFormatPr baseColWidth="10" defaultRowHeight="12.75" x14ac:dyDescent="0.2"/>
  <cols>
    <col min="1" max="1" width="11.42578125" style="1"/>
    <col min="2" max="2" width="35.5703125" style="1" customWidth="1"/>
    <col min="3" max="3" width="28" style="4" customWidth="1"/>
    <col min="4" max="4" width="30" style="4" customWidth="1"/>
    <col min="5" max="16384" width="11.42578125" style="1"/>
  </cols>
  <sheetData>
    <row r="4" spans="2:4" x14ac:dyDescent="0.2">
      <c r="B4" s="2" t="s">
        <v>186</v>
      </c>
    </row>
    <row r="6" spans="2:4" x14ac:dyDescent="0.2">
      <c r="B6" s="21" t="s">
        <v>8</v>
      </c>
      <c r="C6" s="20" t="s">
        <v>185</v>
      </c>
      <c r="D6" s="20" t="s">
        <v>187</v>
      </c>
    </row>
    <row r="7" spans="2:4" x14ac:dyDescent="0.2">
      <c r="B7" s="22"/>
      <c r="C7" s="11" t="s">
        <v>546</v>
      </c>
      <c r="D7" s="11" t="s">
        <v>547</v>
      </c>
    </row>
    <row r="8" spans="2:4" x14ac:dyDescent="0.2">
      <c r="B8" s="14" t="s">
        <v>9</v>
      </c>
      <c r="C8" s="55">
        <v>31.4</v>
      </c>
      <c r="D8" s="10">
        <v>28</v>
      </c>
    </row>
    <row r="9" spans="2:4" x14ac:dyDescent="0.2">
      <c r="B9" s="14" t="s">
        <v>10</v>
      </c>
      <c r="C9" s="55">
        <v>37.1</v>
      </c>
      <c r="D9" s="10">
        <v>45</v>
      </c>
    </row>
    <row r="10" spans="2:4" x14ac:dyDescent="0.2">
      <c r="B10" s="14" t="s">
        <v>122</v>
      </c>
      <c r="C10" s="55">
        <v>34.700000000000003</v>
      </c>
      <c r="D10" s="10">
        <v>25</v>
      </c>
    </row>
    <row r="11" spans="2:4" x14ac:dyDescent="0.2">
      <c r="B11" s="14" t="s">
        <v>123</v>
      </c>
      <c r="C11" s="55">
        <v>25</v>
      </c>
      <c r="D11" s="10">
        <v>25</v>
      </c>
    </row>
    <row r="12" spans="2:4" x14ac:dyDescent="0.2">
      <c r="B12" s="14" t="s">
        <v>45</v>
      </c>
      <c r="C12" s="55">
        <v>16.3</v>
      </c>
      <c r="D12" s="10">
        <v>15</v>
      </c>
    </row>
    <row r="13" spans="2:4" x14ac:dyDescent="0.2">
      <c r="B13" s="14" t="s">
        <v>46</v>
      </c>
      <c r="C13" s="55">
        <v>30</v>
      </c>
      <c r="D13" s="10">
        <v>30</v>
      </c>
    </row>
    <row r="14" spans="2:4" x14ac:dyDescent="0.2">
      <c r="B14" s="14" t="s">
        <v>47</v>
      </c>
      <c r="C14" s="55">
        <v>30</v>
      </c>
      <c r="D14" s="10">
        <v>30</v>
      </c>
    </row>
    <row r="15" spans="2:4" x14ac:dyDescent="0.2">
      <c r="B15" s="14" t="s">
        <v>48</v>
      </c>
      <c r="C15" s="55">
        <v>45</v>
      </c>
      <c r="D15" s="10">
        <v>45</v>
      </c>
    </row>
    <row r="16" spans="2:4" x14ac:dyDescent="0.2">
      <c r="B16" s="14" t="s">
        <v>124</v>
      </c>
      <c r="C16" s="55">
        <v>45</v>
      </c>
      <c r="D16" s="10">
        <v>45</v>
      </c>
    </row>
    <row r="17" spans="2:4" x14ac:dyDescent="0.2">
      <c r="B17" s="14" t="s">
        <v>49</v>
      </c>
      <c r="C17" s="55">
        <v>52</v>
      </c>
      <c r="D17" s="10">
        <v>100</v>
      </c>
    </row>
    <row r="18" spans="2:4" x14ac:dyDescent="0.2">
      <c r="B18" s="14" t="s">
        <v>50</v>
      </c>
      <c r="C18" s="55">
        <v>46.2</v>
      </c>
      <c r="D18" s="10">
        <v>49</v>
      </c>
    </row>
    <row r="19" spans="2:4" x14ac:dyDescent="0.2">
      <c r="B19" s="14" t="s">
        <v>51</v>
      </c>
      <c r="C19" s="55">
        <v>17.100000000000001</v>
      </c>
      <c r="D19" s="10">
        <v>15</v>
      </c>
    </row>
    <row r="20" spans="2:4" x14ac:dyDescent="0.2">
      <c r="B20" s="14" t="s">
        <v>52</v>
      </c>
      <c r="C20" s="55">
        <v>24.3</v>
      </c>
      <c r="D20" s="10">
        <v>20</v>
      </c>
    </row>
    <row r="21" spans="2:4" x14ac:dyDescent="0.2">
      <c r="B21" s="14" t="s">
        <v>53</v>
      </c>
      <c r="C21" s="55">
        <v>29.8</v>
      </c>
      <c r="D21" s="10">
        <v>28</v>
      </c>
    </row>
    <row r="22" spans="2:4" x14ac:dyDescent="0.2">
      <c r="B22" s="14" t="s">
        <v>54</v>
      </c>
      <c r="C22" s="55">
        <v>25</v>
      </c>
      <c r="D22" s="10">
        <v>25</v>
      </c>
    </row>
    <row r="23" spans="2:4" x14ac:dyDescent="0.2">
      <c r="B23" s="14" t="s">
        <v>125</v>
      </c>
      <c r="C23" s="57" t="s">
        <v>549</v>
      </c>
      <c r="D23" s="10">
        <v>26</v>
      </c>
    </row>
    <row r="24" spans="2:4" x14ac:dyDescent="0.2">
      <c r="B24" s="14" t="s">
        <v>126</v>
      </c>
      <c r="C24" s="55">
        <v>17</v>
      </c>
      <c r="D24" s="10">
        <v>17</v>
      </c>
    </row>
    <row r="25" spans="2:4" x14ac:dyDescent="0.2">
      <c r="B25" s="14" t="s">
        <v>127</v>
      </c>
      <c r="C25" s="55">
        <v>17.3</v>
      </c>
      <c r="D25" s="10">
        <v>13</v>
      </c>
    </row>
    <row r="26" spans="2:4" x14ac:dyDescent="0.2">
      <c r="B26" s="14" t="s">
        <v>128</v>
      </c>
      <c r="C26" s="55">
        <v>16.8</v>
      </c>
      <c r="D26" s="10">
        <v>13</v>
      </c>
    </row>
    <row r="27" spans="2:4" x14ac:dyDescent="0.2">
      <c r="B27" s="14" t="s">
        <v>61</v>
      </c>
      <c r="C27" s="55">
        <v>33.299999999999997</v>
      </c>
      <c r="D27" s="10">
        <v>25</v>
      </c>
    </row>
    <row r="28" spans="2:4" x14ac:dyDescent="0.2">
      <c r="B28" s="14" t="s">
        <v>63</v>
      </c>
      <c r="C28" s="55">
        <v>45</v>
      </c>
      <c r="D28" s="10">
        <v>45</v>
      </c>
    </row>
    <row r="29" spans="2:4" x14ac:dyDescent="0.2">
      <c r="B29" s="14" t="s">
        <v>65</v>
      </c>
      <c r="C29" s="55">
        <v>43.6</v>
      </c>
      <c r="D29" s="10">
        <v>45</v>
      </c>
    </row>
    <row r="30" spans="2:4" x14ac:dyDescent="0.2">
      <c r="B30" s="14" t="s">
        <v>66</v>
      </c>
      <c r="C30" s="55">
        <v>42</v>
      </c>
      <c r="D30" s="10">
        <v>42</v>
      </c>
    </row>
    <row r="31" spans="2:4" x14ac:dyDescent="0.2">
      <c r="B31" s="14" t="s">
        <v>68</v>
      </c>
      <c r="C31" s="55">
        <v>27</v>
      </c>
      <c r="D31" s="10">
        <v>25</v>
      </c>
    </row>
    <row r="32" spans="2:4" x14ac:dyDescent="0.2">
      <c r="B32" s="14" t="s">
        <v>69</v>
      </c>
      <c r="C32" s="55">
        <v>20</v>
      </c>
      <c r="D32" s="10">
        <v>20</v>
      </c>
    </row>
    <row r="33" spans="2:4" x14ac:dyDescent="0.2">
      <c r="B33" s="14" t="s">
        <v>70</v>
      </c>
      <c r="C33" s="55">
        <v>17</v>
      </c>
      <c r="D33" s="10">
        <v>17</v>
      </c>
    </row>
    <row r="34" spans="2:4" x14ac:dyDescent="0.2">
      <c r="B34" s="14" t="s">
        <v>71</v>
      </c>
      <c r="C34" s="55">
        <v>17.100000000000001</v>
      </c>
      <c r="D34" s="10">
        <v>14</v>
      </c>
    </row>
    <row r="35" spans="2:4" x14ac:dyDescent="0.2">
      <c r="B35" s="14" t="s">
        <v>72</v>
      </c>
      <c r="C35" s="55">
        <v>13.1</v>
      </c>
      <c r="D35" s="10">
        <v>10</v>
      </c>
    </row>
    <row r="36" spans="2:4" x14ac:dyDescent="0.2">
      <c r="B36" s="14" t="s">
        <v>73</v>
      </c>
      <c r="C36" s="55">
        <v>46.9</v>
      </c>
      <c r="D36" s="10">
        <v>65</v>
      </c>
    </row>
    <row r="37" spans="2:4" x14ac:dyDescent="0.2">
      <c r="B37" s="14" t="s">
        <v>74</v>
      </c>
      <c r="C37" s="55">
        <v>27</v>
      </c>
      <c r="D37" s="10">
        <v>28</v>
      </c>
    </row>
    <row r="38" spans="2:4" x14ac:dyDescent="0.2">
      <c r="B38" s="14" t="s">
        <v>75</v>
      </c>
      <c r="C38" s="55">
        <v>25.6</v>
      </c>
      <c r="D38" s="10">
        <v>22</v>
      </c>
    </row>
    <row r="39" spans="2:4" x14ac:dyDescent="0.2">
      <c r="B39" s="14" t="s">
        <v>76</v>
      </c>
      <c r="C39" s="55">
        <v>36.700000000000003</v>
      </c>
      <c r="D39" s="10">
        <v>40</v>
      </c>
    </row>
    <row r="40" spans="2:4" x14ac:dyDescent="0.2">
      <c r="B40" s="14" t="s">
        <v>77</v>
      </c>
      <c r="C40" s="55">
        <v>36.700000000000003</v>
      </c>
      <c r="D40" s="10">
        <v>40</v>
      </c>
    </row>
    <row r="41" spans="2:4" x14ac:dyDescent="0.2">
      <c r="B41" s="14" t="s">
        <v>78</v>
      </c>
      <c r="C41" s="55">
        <v>35</v>
      </c>
      <c r="D41" s="10">
        <v>35</v>
      </c>
    </row>
    <row r="42" spans="2:4" x14ac:dyDescent="0.2">
      <c r="B42" s="14" t="s">
        <v>79</v>
      </c>
      <c r="C42" s="55">
        <v>19</v>
      </c>
      <c r="D42" s="10">
        <v>19</v>
      </c>
    </row>
    <row r="43" spans="2:4" x14ac:dyDescent="0.2">
      <c r="B43" s="14" t="s">
        <v>80</v>
      </c>
      <c r="C43" s="55">
        <v>19</v>
      </c>
      <c r="D43" s="10">
        <v>19</v>
      </c>
    </row>
    <row r="44" spans="2:4" x14ac:dyDescent="0.2">
      <c r="B44" s="14" t="s">
        <v>81</v>
      </c>
      <c r="C44" s="55">
        <v>15.5</v>
      </c>
      <c r="D44" s="10">
        <v>14</v>
      </c>
    </row>
    <row r="45" spans="2:4" x14ac:dyDescent="0.2">
      <c r="B45" s="14" t="s">
        <v>82</v>
      </c>
      <c r="C45" s="55">
        <v>25</v>
      </c>
      <c r="D45" s="10">
        <v>25</v>
      </c>
    </row>
    <row r="46" spans="2:4" x14ac:dyDescent="0.2">
      <c r="B46" s="14" t="s">
        <v>83</v>
      </c>
      <c r="C46" s="55">
        <v>20</v>
      </c>
      <c r="D46" s="10">
        <v>20</v>
      </c>
    </row>
    <row r="47" spans="2:4" x14ac:dyDescent="0.2">
      <c r="B47" s="14" t="s">
        <v>84</v>
      </c>
      <c r="C47" s="55">
        <v>18</v>
      </c>
      <c r="D47" s="10">
        <v>18</v>
      </c>
    </row>
    <row r="48" spans="2:4" x14ac:dyDescent="0.2">
      <c r="B48" s="14" t="s">
        <v>85</v>
      </c>
      <c r="C48" s="55">
        <v>25</v>
      </c>
      <c r="D48" s="10">
        <v>25</v>
      </c>
    </row>
    <row r="49" spans="2:4" x14ac:dyDescent="0.2">
      <c r="B49" s="14" t="s">
        <v>86</v>
      </c>
      <c r="C49" s="55">
        <v>19</v>
      </c>
      <c r="D49" s="10">
        <v>19</v>
      </c>
    </row>
    <row r="50" spans="2:4" x14ac:dyDescent="0.2">
      <c r="B50" s="14" t="s">
        <v>87</v>
      </c>
      <c r="C50" s="55">
        <v>20</v>
      </c>
      <c r="D50" s="10">
        <v>20</v>
      </c>
    </row>
    <row r="51" spans="2:4" x14ac:dyDescent="0.2">
      <c r="B51" s="14" t="s">
        <v>129</v>
      </c>
      <c r="C51" s="55">
        <v>26.8</v>
      </c>
      <c r="D51" s="10">
        <v>24</v>
      </c>
    </row>
    <row r="52" spans="2:4" x14ac:dyDescent="0.2">
      <c r="B52" s="14" t="s">
        <v>130</v>
      </c>
      <c r="C52" s="55">
        <v>20</v>
      </c>
      <c r="D52" s="10">
        <v>20</v>
      </c>
    </row>
    <row r="53" spans="2:4" x14ac:dyDescent="0.2">
      <c r="B53" s="14" t="s">
        <v>90</v>
      </c>
      <c r="C53" s="55">
        <v>50</v>
      </c>
      <c r="D53" s="10">
        <v>50</v>
      </c>
    </row>
    <row r="54" spans="2:4" x14ac:dyDescent="0.2">
      <c r="B54" s="14" t="s">
        <v>131</v>
      </c>
      <c r="C54" s="55">
        <v>50</v>
      </c>
      <c r="D54" s="10">
        <v>50</v>
      </c>
    </row>
    <row r="55" spans="2:4" x14ac:dyDescent="0.2">
      <c r="B55" s="14" t="s">
        <v>93</v>
      </c>
      <c r="C55" s="55">
        <v>50</v>
      </c>
      <c r="D55" s="10">
        <v>50</v>
      </c>
    </row>
    <row r="56" spans="2:4" x14ac:dyDescent="0.2">
      <c r="B56" s="14" t="s">
        <v>95</v>
      </c>
      <c r="C56" s="55">
        <v>23.8</v>
      </c>
      <c r="D56" s="10">
        <v>23</v>
      </c>
    </row>
    <row r="57" spans="2:4" x14ac:dyDescent="0.2">
      <c r="B57" s="14" t="s">
        <v>97</v>
      </c>
      <c r="C57" s="55">
        <v>27</v>
      </c>
      <c r="D57" s="10">
        <v>27</v>
      </c>
    </row>
    <row r="58" spans="2:4" x14ac:dyDescent="0.2">
      <c r="B58" s="14" t="s">
        <v>98</v>
      </c>
      <c r="C58" s="55">
        <v>26.7</v>
      </c>
      <c r="D58" s="10">
        <v>25</v>
      </c>
    </row>
    <row r="59" spans="2:4" x14ac:dyDescent="0.2">
      <c r="B59" s="14" t="s">
        <v>99</v>
      </c>
      <c r="C59" s="55">
        <v>25</v>
      </c>
      <c r="D59" s="10">
        <v>25</v>
      </c>
    </row>
    <row r="60" spans="2:4" x14ac:dyDescent="0.2">
      <c r="B60" s="14" t="s">
        <v>100</v>
      </c>
      <c r="C60" s="55">
        <v>17</v>
      </c>
      <c r="D60" s="10">
        <v>17</v>
      </c>
    </row>
    <row r="61" spans="2:4" x14ac:dyDescent="0.2">
      <c r="B61" s="14" t="s">
        <v>101</v>
      </c>
      <c r="C61" s="55">
        <v>32.5</v>
      </c>
      <c r="D61" s="10">
        <v>45</v>
      </c>
    </row>
    <row r="62" spans="2:4" x14ac:dyDescent="0.2">
      <c r="B62" s="14" t="s">
        <v>102</v>
      </c>
      <c r="C62" s="55">
        <v>45</v>
      </c>
      <c r="D62" s="10">
        <v>45</v>
      </c>
    </row>
    <row r="63" spans="2:4" x14ac:dyDescent="0.2">
      <c r="B63" s="14" t="s">
        <v>132</v>
      </c>
      <c r="C63" s="55">
        <v>40</v>
      </c>
      <c r="D63" s="10">
        <v>40</v>
      </c>
    </row>
    <row r="64" spans="2:4" x14ac:dyDescent="0.2">
      <c r="B64" s="14" t="s">
        <v>133</v>
      </c>
      <c r="C64" s="55">
        <v>36</v>
      </c>
      <c r="D64" s="10">
        <v>36</v>
      </c>
    </row>
    <row r="65" spans="2:4" x14ac:dyDescent="0.2">
      <c r="B65" s="14" t="s">
        <v>134</v>
      </c>
      <c r="C65" s="55">
        <v>29.5</v>
      </c>
      <c r="D65" s="10">
        <v>25</v>
      </c>
    </row>
    <row r="66" spans="2:4" x14ac:dyDescent="0.2">
      <c r="B66" s="14" t="s">
        <v>135</v>
      </c>
      <c r="C66" s="55">
        <v>24.2</v>
      </c>
      <c r="D66" s="10">
        <v>20</v>
      </c>
    </row>
    <row r="67" spans="2:4" x14ac:dyDescent="0.2">
      <c r="B67" s="14" t="s">
        <v>103</v>
      </c>
      <c r="C67" s="55">
        <v>23.3</v>
      </c>
      <c r="D67" s="10">
        <v>20</v>
      </c>
    </row>
    <row r="68" spans="2:4" x14ac:dyDescent="0.2">
      <c r="B68" s="14" t="s">
        <v>104</v>
      </c>
      <c r="C68" s="55">
        <v>37.5</v>
      </c>
      <c r="D68" s="10">
        <v>35</v>
      </c>
    </row>
    <row r="69" spans="2:4" x14ac:dyDescent="0.2">
      <c r="B69" s="14" t="s">
        <v>105</v>
      </c>
      <c r="C69" s="55">
        <v>23</v>
      </c>
      <c r="D69" s="10">
        <v>16</v>
      </c>
    </row>
    <row r="70" spans="2:4" x14ac:dyDescent="0.2">
      <c r="B70" s="14" t="s">
        <v>106</v>
      </c>
      <c r="C70" s="55">
        <v>31.7</v>
      </c>
      <c r="D70" s="10">
        <v>35</v>
      </c>
    </row>
    <row r="71" spans="2:4" x14ac:dyDescent="0.2">
      <c r="B71" s="14" t="s">
        <v>107</v>
      </c>
      <c r="C71" s="55">
        <v>20</v>
      </c>
      <c r="D71" s="10">
        <v>20</v>
      </c>
    </row>
    <row r="72" spans="2:4" x14ac:dyDescent="0.2">
      <c r="B72" s="14" t="s">
        <v>136</v>
      </c>
      <c r="C72" s="55">
        <v>22.4</v>
      </c>
      <c r="D72" s="10">
        <v>18</v>
      </c>
    </row>
    <row r="73" spans="2:4" x14ac:dyDescent="0.2">
      <c r="B73" s="14" t="s">
        <v>137</v>
      </c>
      <c r="C73" s="57" t="s">
        <v>549</v>
      </c>
      <c r="D73" s="10">
        <v>18</v>
      </c>
    </row>
    <row r="74" spans="2:4" x14ac:dyDescent="0.2">
      <c r="B74" s="14" t="s">
        <v>138</v>
      </c>
      <c r="C74" s="57" t="s">
        <v>549</v>
      </c>
      <c r="D74" s="10">
        <v>26</v>
      </c>
    </row>
    <row r="75" spans="2:4" x14ac:dyDescent="0.2">
      <c r="B75" s="56" t="s">
        <v>548</v>
      </c>
      <c r="C75" s="57" t="s">
        <v>549</v>
      </c>
      <c r="D75" s="10">
        <v>17</v>
      </c>
    </row>
  </sheetData>
  <sheetProtection password="C936" sheet="1" objects="1" scenarios="1" selectLockedCells="1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96"/>
  <sheetViews>
    <sheetView workbookViewId="0">
      <selection activeCell="B19" sqref="B19"/>
    </sheetView>
  </sheetViews>
  <sheetFormatPr baseColWidth="10" defaultRowHeight="12.75" x14ac:dyDescent="0.2"/>
  <cols>
    <col min="1" max="1" width="11.42578125" style="1"/>
    <col min="2" max="2" width="34.42578125" style="1" customWidth="1"/>
    <col min="3" max="3" width="26.140625" style="1" customWidth="1"/>
    <col min="4" max="4" width="16.42578125" style="1" customWidth="1"/>
    <col min="5" max="8" width="11.42578125" style="1"/>
    <col min="9" max="9" width="19.42578125" style="1" customWidth="1"/>
    <col min="10" max="16384" width="11.42578125" style="1"/>
  </cols>
  <sheetData>
    <row r="4" spans="2:5" x14ac:dyDescent="0.2">
      <c r="B4" s="33"/>
      <c r="C4" s="5"/>
      <c r="D4" s="5"/>
      <c r="E4" s="5"/>
    </row>
    <row r="5" spans="2:5" x14ac:dyDescent="0.2">
      <c r="B5" s="28" t="s">
        <v>191</v>
      </c>
      <c r="C5" s="5"/>
      <c r="D5" s="5"/>
      <c r="E5" s="5"/>
    </row>
    <row r="6" spans="2:5" x14ac:dyDescent="0.2">
      <c r="B6" s="2" t="s">
        <v>192</v>
      </c>
      <c r="C6" s="5"/>
      <c r="D6" s="5"/>
      <c r="E6" s="5"/>
    </row>
    <row r="7" spans="2:5" x14ac:dyDescent="0.2">
      <c r="B7" s="5"/>
      <c r="C7" s="5"/>
      <c r="D7" s="5"/>
      <c r="E7" s="5"/>
    </row>
    <row r="8" spans="2:5" ht="13.5" thickBot="1" x14ac:dyDescent="0.25">
      <c r="D8" s="3"/>
    </row>
    <row r="9" spans="2:5" x14ac:dyDescent="0.2">
      <c r="B9" s="68"/>
      <c r="C9" s="69" t="s">
        <v>188</v>
      </c>
      <c r="D9" s="8"/>
    </row>
    <row r="10" spans="2:5" x14ac:dyDescent="0.2">
      <c r="B10" s="70"/>
      <c r="C10" s="71" t="s">
        <v>190</v>
      </c>
      <c r="D10" s="8"/>
    </row>
    <row r="11" spans="2:5" x14ac:dyDescent="0.2">
      <c r="B11" s="72" t="s">
        <v>22</v>
      </c>
      <c r="C11" s="73" t="s">
        <v>189</v>
      </c>
      <c r="D11" s="8"/>
    </row>
    <row r="12" spans="2:5" x14ac:dyDescent="0.2">
      <c r="B12" s="64" t="s">
        <v>23</v>
      </c>
      <c r="C12" s="65">
        <v>50</v>
      </c>
      <c r="D12" s="8"/>
    </row>
    <row r="13" spans="2:5" x14ac:dyDescent="0.2">
      <c r="B13" s="64" t="s">
        <v>24</v>
      </c>
      <c r="C13" s="65">
        <v>60</v>
      </c>
      <c r="D13" s="8"/>
    </row>
    <row r="14" spans="2:5" x14ac:dyDescent="0.2">
      <c r="B14" s="64" t="s">
        <v>25</v>
      </c>
      <c r="C14" s="65">
        <v>25</v>
      </c>
      <c r="D14" s="8"/>
    </row>
    <row r="15" spans="2:5" x14ac:dyDescent="0.2">
      <c r="B15" s="64" t="s">
        <v>26</v>
      </c>
      <c r="C15" s="65">
        <v>30</v>
      </c>
      <c r="D15" s="8"/>
    </row>
    <row r="16" spans="2:5" x14ac:dyDescent="0.2">
      <c r="B16" s="64" t="s">
        <v>27</v>
      </c>
      <c r="C16" s="65">
        <v>60</v>
      </c>
      <c r="D16" s="8"/>
    </row>
    <row r="17" spans="2:17" x14ac:dyDescent="0.2">
      <c r="B17" s="64" t="s">
        <v>28</v>
      </c>
      <c r="C17" s="65">
        <v>30</v>
      </c>
      <c r="D17" s="8"/>
    </row>
    <row r="18" spans="2:17" x14ac:dyDescent="0.2">
      <c r="B18" s="64" t="s">
        <v>29</v>
      </c>
      <c r="C18" s="65">
        <v>25</v>
      </c>
      <c r="D18" s="8"/>
    </row>
    <row r="19" spans="2:17" x14ac:dyDescent="0.2">
      <c r="B19" s="64" t="s">
        <v>30</v>
      </c>
      <c r="C19" s="65">
        <v>90</v>
      </c>
      <c r="D19" s="8"/>
    </row>
    <row r="20" spans="2:17" x14ac:dyDescent="0.2">
      <c r="B20" s="64" t="s">
        <v>31</v>
      </c>
      <c r="C20" s="65">
        <v>90</v>
      </c>
      <c r="D20" s="8"/>
    </row>
    <row r="21" spans="2:17" x14ac:dyDescent="0.2">
      <c r="B21" s="64" t="s">
        <v>32</v>
      </c>
      <c r="C21" s="65">
        <v>30</v>
      </c>
      <c r="D21" s="8"/>
    </row>
    <row r="22" spans="2:17" x14ac:dyDescent="0.2">
      <c r="B22" s="64" t="s">
        <v>33</v>
      </c>
      <c r="C22" s="65">
        <v>25</v>
      </c>
      <c r="D22" s="8"/>
      <c r="I22" s="2"/>
    </row>
    <row r="23" spans="2:17" x14ac:dyDescent="0.2">
      <c r="B23" s="64" t="s">
        <v>34</v>
      </c>
      <c r="C23" s="65">
        <v>10</v>
      </c>
      <c r="D23" s="8"/>
    </row>
    <row r="24" spans="2:17" x14ac:dyDescent="0.2">
      <c r="B24" s="64" t="s">
        <v>35</v>
      </c>
      <c r="C24" s="65">
        <v>3</v>
      </c>
      <c r="D24" s="8"/>
    </row>
    <row r="25" spans="2:17" x14ac:dyDescent="0.2">
      <c r="B25" s="64" t="s">
        <v>36</v>
      </c>
      <c r="C25" s="65">
        <v>5</v>
      </c>
      <c r="D25" s="8"/>
    </row>
    <row r="26" spans="2:17" x14ac:dyDescent="0.2">
      <c r="B26" s="64" t="s">
        <v>37</v>
      </c>
      <c r="C26" s="65">
        <v>50</v>
      </c>
      <c r="D26" s="8"/>
    </row>
    <row r="27" spans="2:17" ht="13.5" thickBot="1" x14ac:dyDescent="0.25">
      <c r="B27" s="66" t="s">
        <v>38</v>
      </c>
      <c r="C27" s="67">
        <v>30</v>
      </c>
      <c r="D27" s="8"/>
    </row>
    <row r="28" spans="2:17" x14ac:dyDescent="0.2">
      <c r="D28" s="9"/>
    </row>
    <row r="29" spans="2:17" x14ac:dyDescent="0.2">
      <c r="D29" s="9"/>
      <c r="Q29" s="2"/>
    </row>
    <row r="32" spans="2:17" x14ac:dyDescent="0.2">
      <c r="I32" s="2"/>
    </row>
    <row r="65" spans="9:9" x14ac:dyDescent="0.2">
      <c r="I65" s="2"/>
    </row>
    <row r="96" spans="9:9" x14ac:dyDescent="0.2">
      <c r="I96" s="2"/>
    </row>
  </sheetData>
  <sheetProtection password="C936" sheet="1" objects="1" scenarios="1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7"/>
  <sheetViews>
    <sheetView workbookViewId="0">
      <pane ySplit="2" topLeftCell="A3" activePane="bottomLeft" state="frozen"/>
      <selection pane="bottomLeft" activeCell="B183" sqref="B183"/>
    </sheetView>
  </sheetViews>
  <sheetFormatPr baseColWidth="10" defaultRowHeight="15" x14ac:dyDescent="0.2"/>
  <cols>
    <col min="1" max="1" width="11.42578125" style="7" customWidth="1"/>
    <col min="2" max="2" width="58.7109375" style="36" customWidth="1"/>
    <col min="3" max="3" width="17" style="52" customWidth="1"/>
    <col min="4" max="4" width="25" style="52" customWidth="1"/>
    <col min="5" max="5" width="22.7109375" style="52" customWidth="1"/>
    <col min="6" max="6" width="18" style="48" customWidth="1"/>
    <col min="7" max="7" width="21.28515625" style="48" customWidth="1"/>
    <col min="8" max="8" width="19.42578125" style="1" customWidth="1"/>
    <col min="9" max="12" width="11.42578125" style="1" customWidth="1"/>
    <col min="13" max="16384" width="11.42578125" style="1"/>
  </cols>
  <sheetData>
    <row r="2" spans="1:11" s="7" customFormat="1" ht="18.75" x14ac:dyDescent="0.2">
      <c r="A2" s="43"/>
      <c r="B2" s="399" t="s">
        <v>487</v>
      </c>
      <c r="C2" s="400" t="s">
        <v>421</v>
      </c>
      <c r="D2" s="401" t="s">
        <v>500</v>
      </c>
      <c r="E2" s="401" t="s">
        <v>501</v>
      </c>
      <c r="F2" s="49"/>
      <c r="G2" s="49"/>
      <c r="H2" s="44"/>
      <c r="I2" s="44"/>
      <c r="J2" s="44"/>
      <c r="K2" s="44"/>
    </row>
    <row r="3" spans="1:11" s="7" customFormat="1" ht="15.75" x14ac:dyDescent="0.2">
      <c r="A3" s="43"/>
      <c r="B3" s="402" t="s">
        <v>259</v>
      </c>
      <c r="C3" s="403">
        <v>0</v>
      </c>
      <c r="D3" s="404">
        <v>0</v>
      </c>
      <c r="E3" s="404">
        <v>0</v>
      </c>
      <c r="F3" s="49"/>
      <c r="G3" s="49"/>
      <c r="H3" s="44"/>
      <c r="I3" s="44"/>
      <c r="J3" s="44"/>
      <c r="K3" s="44"/>
    </row>
    <row r="4" spans="1:11" s="7" customFormat="1" ht="15.75" x14ac:dyDescent="0.2">
      <c r="A4" s="50"/>
      <c r="B4" s="405" t="s">
        <v>422</v>
      </c>
      <c r="C4" s="403" t="s">
        <v>275</v>
      </c>
      <c r="D4" s="404">
        <v>0.26</v>
      </c>
      <c r="E4" s="404">
        <v>38.93</v>
      </c>
      <c r="F4" s="51"/>
      <c r="G4" s="47"/>
      <c r="H4" s="46"/>
      <c r="I4" s="46"/>
      <c r="J4" s="46"/>
      <c r="K4" s="46"/>
    </row>
    <row r="5" spans="1:11" s="7" customFormat="1" ht="15.75" x14ac:dyDescent="0.2">
      <c r="A5" s="50"/>
      <c r="B5" s="405" t="s">
        <v>423</v>
      </c>
      <c r="C5" s="403" t="s">
        <v>275</v>
      </c>
      <c r="D5" s="404">
        <v>0</v>
      </c>
      <c r="E5" s="404">
        <v>42</v>
      </c>
      <c r="F5" s="51"/>
      <c r="G5" s="47"/>
      <c r="H5" s="46"/>
      <c r="I5" s="46"/>
      <c r="J5" s="46"/>
      <c r="K5" s="46"/>
    </row>
    <row r="6" spans="1:11" s="7" customFormat="1" ht="15.75" x14ac:dyDescent="0.2">
      <c r="A6" s="50"/>
      <c r="B6" s="405" t="s">
        <v>277</v>
      </c>
      <c r="C6" s="403" t="s">
        <v>275</v>
      </c>
      <c r="D6" s="404">
        <v>12.54</v>
      </c>
      <c r="E6" s="404">
        <v>41.8</v>
      </c>
      <c r="F6" s="51"/>
      <c r="G6" s="47"/>
      <c r="H6" s="46"/>
      <c r="I6" s="46"/>
      <c r="J6" s="46"/>
      <c r="K6" s="46"/>
    </row>
    <row r="7" spans="1:11" s="7" customFormat="1" ht="15.75" x14ac:dyDescent="0.2">
      <c r="A7" s="50"/>
      <c r="B7" s="405" t="s">
        <v>352</v>
      </c>
      <c r="C7" s="403" t="s">
        <v>276</v>
      </c>
      <c r="D7" s="404">
        <v>1.01</v>
      </c>
      <c r="E7" s="404">
        <v>2.78</v>
      </c>
      <c r="F7" s="51"/>
      <c r="G7" s="47"/>
      <c r="H7" s="46"/>
      <c r="I7" s="46"/>
      <c r="J7" s="46"/>
      <c r="K7" s="46"/>
    </row>
    <row r="8" spans="1:11" s="7" customFormat="1" ht="15.75" x14ac:dyDescent="0.2">
      <c r="A8" s="50"/>
      <c r="B8" s="405" t="s">
        <v>352</v>
      </c>
      <c r="C8" s="403" t="s">
        <v>276</v>
      </c>
      <c r="D8" s="404">
        <v>2.2999999999999998</v>
      </c>
      <c r="E8" s="404">
        <v>4</v>
      </c>
      <c r="F8" s="51"/>
      <c r="G8" s="47"/>
      <c r="H8" s="46"/>
      <c r="I8" s="46"/>
      <c r="J8" s="46"/>
      <c r="K8" s="46"/>
    </row>
    <row r="9" spans="1:11" s="7" customFormat="1" ht="15.75" x14ac:dyDescent="0.2">
      <c r="A9" s="50"/>
      <c r="B9" s="405" t="s">
        <v>424</v>
      </c>
      <c r="C9" s="403" t="s">
        <v>276</v>
      </c>
      <c r="D9" s="404">
        <v>2.9</v>
      </c>
      <c r="E9" s="404">
        <v>5.0999999999999996</v>
      </c>
      <c r="F9" s="51"/>
      <c r="G9" s="47"/>
      <c r="H9" s="46"/>
      <c r="I9" s="46"/>
      <c r="J9" s="46"/>
      <c r="K9" s="46"/>
    </row>
    <row r="10" spans="1:11" s="7" customFormat="1" ht="15.75" x14ac:dyDescent="0.2">
      <c r="A10" s="50"/>
      <c r="B10" s="405" t="s">
        <v>353</v>
      </c>
      <c r="C10" s="403" t="s">
        <v>276</v>
      </c>
      <c r="D10" s="404">
        <v>2.78</v>
      </c>
      <c r="E10" s="404">
        <v>5.35</v>
      </c>
      <c r="F10" s="51"/>
      <c r="G10" s="47"/>
      <c r="H10" s="46"/>
      <c r="I10" s="46"/>
      <c r="J10" s="46"/>
      <c r="K10" s="46"/>
    </row>
    <row r="11" spans="1:11" s="7" customFormat="1" ht="15.75" x14ac:dyDescent="0.2">
      <c r="A11" s="50"/>
      <c r="B11" s="405" t="s">
        <v>354</v>
      </c>
      <c r="C11" s="403" t="s">
        <v>276</v>
      </c>
      <c r="D11" s="404">
        <v>2.99</v>
      </c>
      <c r="E11" s="404">
        <v>4.93</v>
      </c>
      <c r="F11" s="51"/>
      <c r="G11" s="47"/>
      <c r="H11" s="46"/>
      <c r="I11" s="46"/>
      <c r="J11" s="46"/>
      <c r="K11" s="46"/>
    </row>
    <row r="12" spans="1:11" s="7" customFormat="1" ht="15.75" x14ac:dyDescent="0.2">
      <c r="A12" s="50"/>
      <c r="B12" s="405" t="s">
        <v>355</v>
      </c>
      <c r="C12" s="403" t="s">
        <v>276</v>
      </c>
      <c r="D12" s="404">
        <v>2.65</v>
      </c>
      <c r="E12" s="404">
        <v>4.59</v>
      </c>
      <c r="F12" s="51"/>
      <c r="G12" s="47"/>
      <c r="H12" s="46"/>
      <c r="I12" s="46"/>
      <c r="J12" s="46"/>
      <c r="K12" s="46"/>
    </row>
    <row r="13" spans="1:11" s="7" customFormat="1" ht="15.75" x14ac:dyDescent="0.2">
      <c r="A13" s="50"/>
      <c r="B13" s="405" t="s">
        <v>356</v>
      </c>
      <c r="C13" s="403" t="s">
        <v>276</v>
      </c>
      <c r="D13" s="404">
        <v>4.3600000000000003</v>
      </c>
      <c r="E13" s="404">
        <v>5.69</v>
      </c>
      <c r="F13" s="51"/>
      <c r="G13" s="47"/>
      <c r="H13" s="46"/>
      <c r="I13" s="46"/>
      <c r="J13" s="46"/>
      <c r="K13" s="46"/>
    </row>
    <row r="14" spans="1:11" s="7" customFormat="1" ht="15.75" x14ac:dyDescent="0.2">
      <c r="A14" s="50"/>
      <c r="B14" s="406" t="s">
        <v>621</v>
      </c>
      <c r="C14" s="403" t="s">
        <v>275</v>
      </c>
      <c r="D14" s="407">
        <v>2.4</v>
      </c>
      <c r="E14" s="407">
        <v>6</v>
      </c>
      <c r="F14" s="51"/>
      <c r="G14" s="47"/>
      <c r="H14" s="46"/>
      <c r="I14" s="46"/>
      <c r="J14" s="46"/>
      <c r="K14" s="46"/>
    </row>
    <row r="15" spans="1:11" s="7" customFormat="1" ht="15.75" x14ac:dyDescent="0.2">
      <c r="A15" s="50"/>
      <c r="B15" s="405" t="s">
        <v>278</v>
      </c>
      <c r="C15" s="403" t="s">
        <v>275</v>
      </c>
      <c r="D15" s="404">
        <v>0</v>
      </c>
      <c r="E15" s="404">
        <v>26</v>
      </c>
      <c r="F15" s="51"/>
      <c r="G15" s="47"/>
      <c r="H15" s="46"/>
      <c r="I15" s="46"/>
      <c r="J15" s="46"/>
      <c r="K15" s="46"/>
    </row>
    <row r="16" spans="1:11" s="7" customFormat="1" ht="15.75" x14ac:dyDescent="0.2">
      <c r="A16" s="50"/>
      <c r="B16" s="405" t="s">
        <v>357</v>
      </c>
      <c r="C16" s="403" t="s">
        <v>276</v>
      </c>
      <c r="D16" s="404">
        <v>1.57</v>
      </c>
      <c r="E16" s="404">
        <v>22.4</v>
      </c>
      <c r="F16" s="51"/>
      <c r="G16" s="47"/>
      <c r="H16" s="46"/>
      <c r="I16" s="46"/>
      <c r="J16" s="46"/>
      <c r="K16" s="46"/>
    </row>
    <row r="17" spans="1:11" s="7" customFormat="1" ht="15.75" x14ac:dyDescent="0.2">
      <c r="A17" s="50"/>
      <c r="B17" s="405" t="s">
        <v>279</v>
      </c>
      <c r="C17" s="403" t="s">
        <v>275</v>
      </c>
      <c r="D17" s="404">
        <v>11</v>
      </c>
      <c r="E17" s="404">
        <v>110</v>
      </c>
      <c r="F17" s="51"/>
      <c r="G17" s="35"/>
      <c r="H17" s="384"/>
      <c r="I17" s="384"/>
      <c r="J17" s="46"/>
      <c r="K17" s="46"/>
    </row>
    <row r="18" spans="1:11" s="7" customFormat="1" ht="15.75" x14ac:dyDescent="0.2">
      <c r="A18" s="50"/>
      <c r="B18" s="405" t="s">
        <v>280</v>
      </c>
      <c r="C18" s="403" t="s">
        <v>275</v>
      </c>
      <c r="D18" s="404">
        <v>6.24</v>
      </c>
      <c r="E18" s="404">
        <v>86.23</v>
      </c>
      <c r="F18" s="51"/>
      <c r="G18" s="41"/>
      <c r="H18" s="383"/>
      <c r="I18" s="383"/>
      <c r="J18" s="46"/>
      <c r="K18" s="46"/>
    </row>
    <row r="19" spans="1:11" s="7" customFormat="1" ht="15.75" x14ac:dyDescent="0.2">
      <c r="A19" s="50"/>
      <c r="B19" s="405" t="s">
        <v>281</v>
      </c>
      <c r="C19" s="403" t="s">
        <v>275</v>
      </c>
      <c r="D19" s="404">
        <v>0</v>
      </c>
      <c r="E19" s="404">
        <v>59.2</v>
      </c>
      <c r="F19" s="51"/>
      <c r="G19" s="47"/>
      <c r="H19" s="46"/>
      <c r="I19" s="46"/>
      <c r="J19" s="46"/>
      <c r="K19" s="46"/>
    </row>
    <row r="20" spans="1:11" s="7" customFormat="1" ht="15.75" x14ac:dyDescent="0.2">
      <c r="A20" s="50"/>
      <c r="B20" s="405" t="s">
        <v>282</v>
      </c>
      <c r="C20" s="403" t="s">
        <v>275</v>
      </c>
      <c r="D20" s="404">
        <v>0</v>
      </c>
      <c r="E20" s="404">
        <v>34.25</v>
      </c>
      <c r="F20" s="51"/>
      <c r="G20" s="47"/>
      <c r="H20" s="46"/>
      <c r="I20" s="46"/>
      <c r="J20" s="46"/>
      <c r="K20" s="46"/>
    </row>
    <row r="21" spans="1:11" s="7" customFormat="1" ht="15.75" x14ac:dyDescent="0.2">
      <c r="A21" s="50"/>
      <c r="B21" s="405" t="s">
        <v>425</v>
      </c>
      <c r="C21" s="403" t="s">
        <v>275</v>
      </c>
      <c r="D21" s="404">
        <v>0</v>
      </c>
      <c r="E21" s="404">
        <v>35</v>
      </c>
      <c r="F21" s="51"/>
      <c r="G21" s="47"/>
      <c r="H21" s="46"/>
      <c r="I21" s="46"/>
      <c r="J21" s="46"/>
      <c r="K21" s="46"/>
    </row>
    <row r="22" spans="1:11" s="7" customFormat="1" ht="15.75" x14ac:dyDescent="0.2">
      <c r="A22" s="50"/>
      <c r="B22" s="405" t="s">
        <v>426</v>
      </c>
      <c r="C22" s="403" t="s">
        <v>275</v>
      </c>
      <c r="D22" s="404">
        <v>0</v>
      </c>
      <c r="E22" s="404">
        <v>3</v>
      </c>
      <c r="F22" s="51"/>
      <c r="G22" s="47"/>
      <c r="H22" s="46"/>
      <c r="I22" s="46"/>
      <c r="J22" s="46"/>
      <c r="K22" s="46"/>
    </row>
    <row r="23" spans="1:11" s="7" customFormat="1" ht="15.75" x14ac:dyDescent="0.2">
      <c r="A23" s="50"/>
      <c r="B23" s="405" t="s">
        <v>427</v>
      </c>
      <c r="C23" s="403" t="s">
        <v>275</v>
      </c>
      <c r="D23" s="404">
        <v>0</v>
      </c>
      <c r="E23" s="404">
        <v>65</v>
      </c>
      <c r="F23" s="51"/>
      <c r="G23" s="47"/>
      <c r="H23" s="46"/>
      <c r="I23" s="46"/>
      <c r="J23" s="46"/>
      <c r="K23" s="46"/>
    </row>
    <row r="24" spans="1:11" s="7" customFormat="1" ht="15.75" x14ac:dyDescent="0.2">
      <c r="A24" s="50"/>
      <c r="B24" s="405" t="s">
        <v>429</v>
      </c>
      <c r="C24" s="403" t="s">
        <v>275</v>
      </c>
      <c r="D24" s="404">
        <v>0</v>
      </c>
      <c r="E24" s="404">
        <v>5</v>
      </c>
      <c r="F24" s="51"/>
      <c r="G24" s="47"/>
      <c r="H24" s="46"/>
      <c r="I24" s="46"/>
      <c r="J24" s="46"/>
      <c r="K24" s="46"/>
    </row>
    <row r="25" spans="1:11" s="7" customFormat="1" ht="15.75" x14ac:dyDescent="0.2">
      <c r="A25" s="50"/>
      <c r="B25" s="405" t="s">
        <v>283</v>
      </c>
      <c r="C25" s="403" t="s">
        <v>275</v>
      </c>
      <c r="D25" s="404">
        <v>0</v>
      </c>
      <c r="E25" s="404">
        <v>124.04</v>
      </c>
      <c r="F25" s="51"/>
      <c r="G25" s="47"/>
      <c r="H25" s="46"/>
      <c r="I25" s="46"/>
      <c r="J25" s="46"/>
      <c r="K25" s="46"/>
    </row>
    <row r="26" spans="1:11" s="7" customFormat="1" ht="15.75" x14ac:dyDescent="0.2">
      <c r="A26" s="50"/>
      <c r="B26" s="405" t="s">
        <v>284</v>
      </c>
      <c r="C26" s="403" t="s">
        <v>275</v>
      </c>
      <c r="D26" s="404">
        <v>0</v>
      </c>
      <c r="E26" s="404">
        <v>50</v>
      </c>
      <c r="F26" s="51"/>
      <c r="G26" s="47"/>
      <c r="H26" s="46"/>
      <c r="I26" s="46"/>
      <c r="J26" s="46"/>
      <c r="K26" s="46"/>
    </row>
    <row r="27" spans="1:11" s="7" customFormat="1" ht="15.75" x14ac:dyDescent="0.2">
      <c r="A27" s="50"/>
      <c r="B27" s="405" t="s">
        <v>428</v>
      </c>
      <c r="C27" s="403" t="s">
        <v>275</v>
      </c>
      <c r="D27" s="404">
        <v>0</v>
      </c>
      <c r="E27" s="404">
        <v>16</v>
      </c>
      <c r="F27" s="51"/>
      <c r="G27" s="47"/>
      <c r="H27" s="46"/>
      <c r="I27" s="46"/>
      <c r="J27" s="46"/>
      <c r="K27" s="46"/>
    </row>
    <row r="28" spans="1:11" s="7" customFormat="1" ht="15.75" x14ac:dyDescent="0.2">
      <c r="A28" s="50"/>
      <c r="B28" s="405" t="s">
        <v>285</v>
      </c>
      <c r="C28" s="403" t="s">
        <v>275</v>
      </c>
      <c r="D28" s="404">
        <v>1.21</v>
      </c>
      <c r="E28" s="404">
        <v>91.7</v>
      </c>
      <c r="F28" s="51"/>
      <c r="G28" s="47"/>
      <c r="H28" s="46"/>
      <c r="I28" s="46"/>
      <c r="J28" s="46"/>
      <c r="K28" s="46"/>
    </row>
    <row r="29" spans="1:11" s="7" customFormat="1" ht="15.75" x14ac:dyDescent="0.2">
      <c r="A29" s="50"/>
      <c r="B29" s="405" t="s">
        <v>430</v>
      </c>
      <c r="C29" s="403" t="s">
        <v>275</v>
      </c>
      <c r="D29" s="404">
        <v>3.75</v>
      </c>
      <c r="E29" s="404">
        <v>50</v>
      </c>
      <c r="F29" s="51"/>
      <c r="G29" s="47"/>
      <c r="H29" s="46"/>
      <c r="I29" s="46"/>
      <c r="J29" s="46"/>
      <c r="K29" s="46"/>
    </row>
    <row r="30" spans="1:11" s="7" customFormat="1" ht="15.75" x14ac:dyDescent="0.2">
      <c r="A30" s="50"/>
      <c r="B30" s="405" t="s">
        <v>431</v>
      </c>
      <c r="C30" s="403" t="s">
        <v>275</v>
      </c>
      <c r="D30" s="404">
        <v>4.2</v>
      </c>
      <c r="E30" s="404">
        <v>70</v>
      </c>
      <c r="F30" s="51"/>
      <c r="G30" s="47"/>
      <c r="H30" s="46"/>
      <c r="I30" s="46"/>
      <c r="J30" s="46"/>
      <c r="K30" s="46"/>
    </row>
    <row r="31" spans="1:11" s="7" customFormat="1" ht="15.75" x14ac:dyDescent="0.2">
      <c r="A31" s="50"/>
      <c r="B31" s="405" t="s">
        <v>432</v>
      </c>
      <c r="C31" s="403" t="s">
        <v>275</v>
      </c>
      <c r="D31" s="404">
        <v>3.5</v>
      </c>
      <c r="E31" s="404">
        <v>7.8</v>
      </c>
      <c r="F31" s="51"/>
      <c r="G31" s="47"/>
      <c r="H31" s="46"/>
      <c r="I31" s="46"/>
      <c r="J31" s="46"/>
      <c r="K31" s="46"/>
    </row>
    <row r="32" spans="1:11" s="7" customFormat="1" ht="15.75" x14ac:dyDescent="0.2">
      <c r="A32" s="50"/>
      <c r="B32" s="405" t="s">
        <v>433</v>
      </c>
      <c r="C32" s="403" t="s">
        <v>275</v>
      </c>
      <c r="D32" s="404">
        <v>0</v>
      </c>
      <c r="E32" s="404">
        <v>8</v>
      </c>
      <c r="F32" s="51"/>
      <c r="G32" s="47"/>
      <c r="H32" s="46"/>
      <c r="I32" s="46"/>
      <c r="J32" s="46"/>
      <c r="K32" s="46"/>
    </row>
    <row r="33" spans="1:11" s="7" customFormat="1" ht="15.75" x14ac:dyDescent="0.2">
      <c r="A33" s="50"/>
      <c r="B33" s="405" t="s">
        <v>434</v>
      </c>
      <c r="C33" s="403" t="s">
        <v>276</v>
      </c>
      <c r="D33" s="404">
        <v>2.7</v>
      </c>
      <c r="E33" s="404">
        <v>4.5</v>
      </c>
      <c r="F33" s="51"/>
      <c r="G33" s="47"/>
      <c r="H33" s="46"/>
      <c r="I33" s="46"/>
      <c r="J33" s="46"/>
      <c r="K33" s="46"/>
    </row>
    <row r="34" spans="1:11" s="7" customFormat="1" ht="15.75" x14ac:dyDescent="0.2">
      <c r="A34" s="50"/>
      <c r="B34" s="405" t="s">
        <v>435</v>
      </c>
      <c r="C34" s="403" t="s">
        <v>275</v>
      </c>
      <c r="D34" s="404">
        <v>0</v>
      </c>
      <c r="E34" s="404">
        <v>140</v>
      </c>
      <c r="F34" s="51"/>
      <c r="G34" s="47"/>
      <c r="H34" s="46"/>
      <c r="I34" s="46"/>
      <c r="J34" s="46"/>
      <c r="K34" s="46"/>
    </row>
    <row r="35" spans="1:11" s="7" customFormat="1" ht="15.75" x14ac:dyDescent="0.2">
      <c r="A35" s="50"/>
      <c r="B35" s="405" t="s">
        <v>499</v>
      </c>
      <c r="C35" s="403" t="s">
        <v>275</v>
      </c>
      <c r="D35" s="404">
        <v>5.9</v>
      </c>
      <c r="E35" s="404">
        <v>16.899999999999999</v>
      </c>
      <c r="F35" s="51"/>
      <c r="G35" s="47"/>
      <c r="H35" s="46"/>
      <c r="I35" s="46"/>
      <c r="J35" s="46"/>
      <c r="K35" s="46"/>
    </row>
    <row r="36" spans="1:11" s="7" customFormat="1" ht="15.75" x14ac:dyDescent="0.2">
      <c r="A36" s="50"/>
      <c r="B36" s="405" t="s">
        <v>286</v>
      </c>
      <c r="C36" s="403" t="s">
        <v>275</v>
      </c>
      <c r="D36" s="404">
        <v>0.94</v>
      </c>
      <c r="E36" s="404">
        <v>33.119999999999997</v>
      </c>
      <c r="F36" s="51"/>
      <c r="G36" s="47"/>
      <c r="H36" s="46"/>
      <c r="I36" s="46"/>
      <c r="J36" s="46"/>
      <c r="K36" s="46"/>
    </row>
    <row r="37" spans="1:11" s="7" customFormat="1" ht="15.75" x14ac:dyDescent="0.2">
      <c r="A37" s="50"/>
      <c r="B37" s="405" t="s">
        <v>287</v>
      </c>
      <c r="C37" s="403" t="s">
        <v>275</v>
      </c>
      <c r="D37" s="404">
        <v>2.33</v>
      </c>
      <c r="E37" s="404">
        <v>25.53</v>
      </c>
      <c r="F37" s="51"/>
      <c r="G37" s="47"/>
      <c r="H37" s="46"/>
      <c r="I37" s="46"/>
      <c r="J37" s="46"/>
      <c r="K37" s="46"/>
    </row>
    <row r="38" spans="1:11" s="7" customFormat="1" ht="15.75" x14ac:dyDescent="0.2">
      <c r="A38" s="50"/>
      <c r="B38" s="405" t="s">
        <v>288</v>
      </c>
      <c r="C38" s="403" t="s">
        <v>275</v>
      </c>
      <c r="D38" s="404">
        <v>5</v>
      </c>
      <c r="E38" s="404">
        <v>50</v>
      </c>
      <c r="F38" s="51"/>
      <c r="G38" s="47"/>
      <c r="H38" s="46"/>
      <c r="I38" s="46"/>
      <c r="J38" s="46"/>
      <c r="K38" s="46"/>
    </row>
    <row r="39" spans="1:11" s="7" customFormat="1" ht="15.75" x14ac:dyDescent="0.2">
      <c r="A39" s="50"/>
      <c r="B39" s="405" t="s">
        <v>436</v>
      </c>
      <c r="C39" s="403" t="s">
        <v>275</v>
      </c>
      <c r="D39" s="404">
        <v>0</v>
      </c>
      <c r="E39" s="404">
        <v>5</v>
      </c>
      <c r="F39" s="51"/>
      <c r="G39" s="47"/>
      <c r="H39" s="46"/>
      <c r="I39" s="46"/>
      <c r="J39" s="46"/>
      <c r="K39" s="46"/>
    </row>
    <row r="40" spans="1:11" s="7" customFormat="1" ht="15.75" x14ac:dyDescent="0.2">
      <c r="A40" s="50"/>
      <c r="B40" s="405" t="s">
        <v>289</v>
      </c>
      <c r="C40" s="403" t="s">
        <v>275</v>
      </c>
      <c r="D40" s="404">
        <v>0.32</v>
      </c>
      <c r="E40" s="404">
        <v>35.119999999999997</v>
      </c>
      <c r="F40" s="51"/>
      <c r="G40" s="47"/>
      <c r="H40" s="46"/>
      <c r="I40" s="46"/>
      <c r="J40" s="46"/>
      <c r="K40" s="46"/>
    </row>
    <row r="41" spans="1:11" s="7" customFormat="1" ht="15.75" x14ac:dyDescent="0.2">
      <c r="A41" s="50"/>
      <c r="B41" s="405" t="s">
        <v>290</v>
      </c>
      <c r="C41" s="403" t="s">
        <v>275</v>
      </c>
      <c r="D41" s="404">
        <v>0.12</v>
      </c>
      <c r="E41" s="404">
        <v>3.39</v>
      </c>
      <c r="F41" s="51"/>
      <c r="G41" s="47"/>
      <c r="H41" s="46"/>
      <c r="I41" s="46"/>
      <c r="J41" s="46"/>
      <c r="K41" s="46"/>
    </row>
    <row r="42" spans="1:11" s="7" customFormat="1" ht="15.75" x14ac:dyDescent="0.2">
      <c r="A42" s="50"/>
      <c r="B42" s="405" t="s">
        <v>291</v>
      </c>
      <c r="C42" s="403" t="s">
        <v>275</v>
      </c>
      <c r="D42" s="404">
        <v>0.14000000000000001</v>
      </c>
      <c r="E42" s="404">
        <v>4.2300000000000004</v>
      </c>
      <c r="F42" s="51"/>
      <c r="G42" s="47"/>
      <c r="H42" s="46"/>
      <c r="I42" s="46"/>
      <c r="J42" s="46"/>
      <c r="K42" s="46"/>
    </row>
    <row r="43" spans="1:11" s="7" customFormat="1" ht="15.75" x14ac:dyDescent="0.2">
      <c r="A43" s="50"/>
      <c r="B43" s="405" t="s">
        <v>292</v>
      </c>
      <c r="C43" s="403" t="s">
        <v>275</v>
      </c>
      <c r="D43" s="404">
        <v>0.14000000000000001</v>
      </c>
      <c r="E43" s="404">
        <v>2.73</v>
      </c>
      <c r="F43" s="51"/>
      <c r="G43" s="47"/>
      <c r="H43" s="46"/>
      <c r="I43" s="46"/>
      <c r="J43" s="46"/>
      <c r="K43" s="46"/>
    </row>
    <row r="44" spans="1:11" s="7" customFormat="1" ht="15.75" x14ac:dyDescent="0.2">
      <c r="A44" s="50"/>
      <c r="B44" s="405" t="s">
        <v>437</v>
      </c>
      <c r="C44" s="403" t="s">
        <v>275</v>
      </c>
      <c r="D44" s="404">
        <v>0</v>
      </c>
      <c r="E44" s="404">
        <v>5.2</v>
      </c>
      <c r="F44" s="51"/>
      <c r="G44" s="47"/>
      <c r="H44" s="46"/>
      <c r="I44" s="46"/>
      <c r="J44" s="46"/>
      <c r="K44" s="46"/>
    </row>
    <row r="45" spans="1:11" s="7" customFormat="1" ht="15.75" x14ac:dyDescent="0.2">
      <c r="A45" s="50"/>
      <c r="B45" s="405" t="s">
        <v>293</v>
      </c>
      <c r="C45" s="403" t="s">
        <v>275</v>
      </c>
      <c r="D45" s="404">
        <v>7.63</v>
      </c>
      <c r="E45" s="404">
        <v>113.84</v>
      </c>
      <c r="F45" s="51"/>
      <c r="G45" s="47"/>
      <c r="H45" s="46"/>
      <c r="I45" s="46"/>
      <c r="J45" s="46"/>
      <c r="K45" s="46"/>
    </row>
    <row r="46" spans="1:11" s="7" customFormat="1" ht="15.75" x14ac:dyDescent="0.2">
      <c r="A46" s="50"/>
      <c r="B46" s="405" t="s">
        <v>497</v>
      </c>
      <c r="C46" s="403" t="s">
        <v>275</v>
      </c>
      <c r="D46" s="404">
        <v>0</v>
      </c>
      <c r="E46" s="404">
        <v>135</v>
      </c>
      <c r="F46" s="51"/>
      <c r="G46" s="47"/>
      <c r="H46" s="46"/>
      <c r="I46" s="46"/>
      <c r="J46" s="46"/>
      <c r="K46" s="46"/>
    </row>
    <row r="47" spans="1:11" s="7" customFormat="1" ht="15.75" x14ac:dyDescent="0.2">
      <c r="A47" s="50"/>
      <c r="B47" s="405" t="s">
        <v>294</v>
      </c>
      <c r="C47" s="403" t="s">
        <v>275</v>
      </c>
      <c r="D47" s="404">
        <v>0</v>
      </c>
      <c r="E47" s="404">
        <v>133.88999999999999</v>
      </c>
      <c r="F47" s="51"/>
      <c r="G47" s="47"/>
      <c r="H47" s="46"/>
      <c r="I47" s="46"/>
      <c r="J47" s="46"/>
      <c r="K47" s="46"/>
    </row>
    <row r="48" spans="1:11" s="7" customFormat="1" ht="15.75" x14ac:dyDescent="0.2">
      <c r="A48" s="50"/>
      <c r="B48" s="405" t="s">
        <v>498</v>
      </c>
      <c r="C48" s="403" t="s">
        <v>275</v>
      </c>
      <c r="D48" s="404">
        <v>0</v>
      </c>
      <c r="E48" s="404">
        <v>140</v>
      </c>
      <c r="F48" s="51"/>
      <c r="G48" s="47"/>
      <c r="H48" s="46"/>
      <c r="I48" s="46"/>
      <c r="J48" s="46"/>
      <c r="K48" s="46"/>
    </row>
    <row r="49" spans="1:11" s="7" customFormat="1" ht="15.75" x14ac:dyDescent="0.2">
      <c r="A49" s="50"/>
      <c r="B49" s="405" t="s">
        <v>438</v>
      </c>
      <c r="C49" s="403" t="s">
        <v>275</v>
      </c>
      <c r="D49" s="404">
        <v>0</v>
      </c>
      <c r="E49" s="404">
        <v>5</v>
      </c>
      <c r="F49" s="51"/>
      <c r="G49" s="47"/>
      <c r="H49" s="46"/>
      <c r="I49" s="46"/>
      <c r="J49" s="46"/>
      <c r="K49" s="46"/>
    </row>
    <row r="50" spans="1:11" s="7" customFormat="1" ht="15.75" x14ac:dyDescent="0.2">
      <c r="A50" s="50"/>
      <c r="B50" s="405" t="s">
        <v>295</v>
      </c>
      <c r="C50" s="403" t="s">
        <v>275</v>
      </c>
      <c r="D50" s="404">
        <v>2.08</v>
      </c>
      <c r="E50" s="404">
        <v>28.26</v>
      </c>
      <c r="F50" s="51"/>
      <c r="G50" s="47"/>
      <c r="H50" s="46"/>
      <c r="I50" s="46"/>
      <c r="J50" s="46"/>
      <c r="K50" s="46"/>
    </row>
    <row r="51" spans="1:11" s="7" customFormat="1" ht="15.75" x14ac:dyDescent="0.2">
      <c r="A51" s="50"/>
      <c r="B51" s="405" t="s">
        <v>439</v>
      </c>
      <c r="C51" s="403" t="s">
        <v>275</v>
      </c>
      <c r="D51" s="404">
        <v>3.3</v>
      </c>
      <c r="E51" s="404">
        <v>16.399999999999999</v>
      </c>
      <c r="F51" s="51"/>
      <c r="G51" s="47"/>
      <c r="H51" s="46"/>
      <c r="I51" s="46"/>
      <c r="J51" s="46"/>
      <c r="K51" s="46"/>
    </row>
    <row r="52" spans="1:11" s="7" customFormat="1" ht="15.75" x14ac:dyDescent="0.2">
      <c r="A52" s="50"/>
      <c r="B52" s="405" t="s">
        <v>296</v>
      </c>
      <c r="C52" s="403" t="s">
        <v>275</v>
      </c>
      <c r="D52" s="404">
        <v>0</v>
      </c>
      <c r="E52" s="404">
        <v>126.67</v>
      </c>
      <c r="F52" s="51"/>
      <c r="G52" s="47"/>
      <c r="H52" s="46"/>
      <c r="I52" s="46"/>
      <c r="J52" s="46"/>
      <c r="K52" s="46"/>
    </row>
    <row r="53" spans="1:11" s="7" customFormat="1" ht="15.75" x14ac:dyDescent="0.2">
      <c r="A53" s="50"/>
      <c r="B53" s="405" t="s">
        <v>297</v>
      </c>
      <c r="C53" s="403" t="s">
        <v>275</v>
      </c>
      <c r="D53" s="404">
        <v>0</v>
      </c>
      <c r="E53" s="404">
        <v>140</v>
      </c>
      <c r="F53" s="51"/>
      <c r="G53" s="47"/>
      <c r="H53" s="46"/>
      <c r="I53" s="46"/>
      <c r="J53" s="46"/>
      <c r="K53" s="46"/>
    </row>
    <row r="54" spans="1:11" s="7" customFormat="1" ht="15.75" x14ac:dyDescent="0.2">
      <c r="A54" s="50"/>
      <c r="B54" s="405" t="s">
        <v>298</v>
      </c>
      <c r="C54" s="403" t="s">
        <v>275</v>
      </c>
      <c r="D54" s="404">
        <v>0</v>
      </c>
      <c r="E54" s="404">
        <v>125.66</v>
      </c>
      <c r="F54" s="51"/>
      <c r="G54" s="47"/>
      <c r="H54" s="46"/>
      <c r="I54" s="46"/>
      <c r="J54" s="46"/>
      <c r="K54" s="46"/>
    </row>
    <row r="55" spans="1:11" s="7" customFormat="1" ht="15.75" x14ac:dyDescent="0.2">
      <c r="A55" s="50"/>
      <c r="B55" s="405" t="s">
        <v>299</v>
      </c>
      <c r="C55" s="403" t="s">
        <v>275</v>
      </c>
      <c r="D55" s="404">
        <v>0</v>
      </c>
      <c r="E55" s="404">
        <v>109.83</v>
      </c>
      <c r="F55" s="51"/>
      <c r="G55" s="47"/>
      <c r="H55" s="46"/>
      <c r="I55" s="46"/>
      <c r="J55" s="46"/>
      <c r="K55" s="46"/>
    </row>
    <row r="56" spans="1:11" s="7" customFormat="1" ht="15.75" x14ac:dyDescent="0.2">
      <c r="A56" s="50"/>
      <c r="B56" s="405" t="s">
        <v>440</v>
      </c>
      <c r="C56" s="403" t="s">
        <v>275</v>
      </c>
      <c r="D56" s="404">
        <v>0</v>
      </c>
      <c r="E56" s="404">
        <v>140</v>
      </c>
      <c r="F56" s="51"/>
      <c r="G56" s="47"/>
      <c r="H56" s="46"/>
      <c r="I56" s="46"/>
      <c r="J56" s="46"/>
      <c r="K56" s="46"/>
    </row>
    <row r="57" spans="1:11" s="7" customFormat="1" ht="15.75" x14ac:dyDescent="0.2">
      <c r="A57" s="50"/>
      <c r="B57" s="405" t="s">
        <v>300</v>
      </c>
      <c r="C57" s="403" t="s">
        <v>275</v>
      </c>
      <c r="D57" s="404">
        <v>2.08</v>
      </c>
      <c r="E57" s="404">
        <v>9.42</v>
      </c>
      <c r="F57" s="51"/>
      <c r="G57" s="47"/>
      <c r="H57" s="46"/>
      <c r="I57" s="46"/>
      <c r="J57" s="46"/>
      <c r="K57" s="46"/>
    </row>
    <row r="58" spans="1:11" s="7" customFormat="1" ht="15.75" x14ac:dyDescent="0.2">
      <c r="A58" s="50"/>
      <c r="B58" s="405" t="s">
        <v>441</v>
      </c>
      <c r="C58" s="403" t="s">
        <v>276</v>
      </c>
      <c r="D58" s="404">
        <v>5.3</v>
      </c>
      <c r="E58" s="404">
        <v>8.4</v>
      </c>
      <c r="F58" s="51"/>
      <c r="G58" s="47"/>
      <c r="H58" s="46"/>
      <c r="I58" s="46"/>
      <c r="J58" s="46"/>
      <c r="K58" s="46"/>
    </row>
    <row r="59" spans="1:11" s="7" customFormat="1" ht="15.75" x14ac:dyDescent="0.2">
      <c r="A59" s="50"/>
      <c r="B59" s="405" t="s">
        <v>442</v>
      </c>
      <c r="C59" s="403" t="s">
        <v>276</v>
      </c>
      <c r="D59" s="404">
        <v>6.5</v>
      </c>
      <c r="E59" s="404">
        <v>9.1999999999999993</v>
      </c>
      <c r="F59" s="51"/>
      <c r="G59" s="47"/>
      <c r="H59" s="46"/>
      <c r="I59" s="46"/>
      <c r="J59" s="46"/>
      <c r="K59" s="46"/>
    </row>
    <row r="60" spans="1:11" s="7" customFormat="1" ht="15.75" x14ac:dyDescent="0.2">
      <c r="A60" s="50"/>
      <c r="B60" s="405" t="s">
        <v>443</v>
      </c>
      <c r="C60" s="403" t="s">
        <v>275</v>
      </c>
      <c r="D60" s="404">
        <v>11</v>
      </c>
      <c r="E60" s="404">
        <v>22</v>
      </c>
      <c r="F60" s="51"/>
      <c r="G60" s="47"/>
      <c r="H60" s="46"/>
      <c r="I60" s="46"/>
      <c r="J60" s="46"/>
      <c r="K60" s="46"/>
    </row>
    <row r="61" spans="1:11" s="7" customFormat="1" ht="15.75" x14ac:dyDescent="0.2">
      <c r="A61" s="50"/>
      <c r="B61" s="405" t="s">
        <v>446</v>
      </c>
      <c r="C61" s="403" t="s">
        <v>275</v>
      </c>
      <c r="D61" s="404">
        <v>5</v>
      </c>
      <c r="E61" s="404">
        <v>9.1</v>
      </c>
      <c r="F61" s="51"/>
      <c r="G61" s="47"/>
      <c r="H61" s="46"/>
      <c r="I61" s="46"/>
      <c r="J61" s="46"/>
      <c r="K61" s="46"/>
    </row>
    <row r="62" spans="1:11" s="7" customFormat="1" ht="15.75" x14ac:dyDescent="0.2">
      <c r="A62" s="50"/>
      <c r="B62" s="405" t="s">
        <v>444</v>
      </c>
      <c r="C62" s="403" t="s">
        <v>275</v>
      </c>
      <c r="D62" s="404">
        <v>6</v>
      </c>
      <c r="E62" s="404">
        <v>13</v>
      </c>
      <c r="F62" s="51"/>
      <c r="G62" s="47"/>
      <c r="H62" s="46"/>
      <c r="I62" s="46"/>
      <c r="J62" s="46"/>
      <c r="K62" s="46"/>
    </row>
    <row r="63" spans="1:11" s="7" customFormat="1" ht="15.75" x14ac:dyDescent="0.2">
      <c r="A63" s="50"/>
      <c r="B63" s="405" t="s">
        <v>445</v>
      </c>
      <c r="C63" s="403" t="s">
        <v>275</v>
      </c>
      <c r="D63" s="404">
        <v>6.3</v>
      </c>
      <c r="E63" s="404">
        <v>17</v>
      </c>
      <c r="F63" s="51"/>
      <c r="G63" s="47"/>
      <c r="H63" s="46"/>
      <c r="I63" s="46"/>
      <c r="J63" s="46"/>
      <c r="K63" s="46"/>
    </row>
    <row r="64" spans="1:11" s="7" customFormat="1" ht="15.75" x14ac:dyDescent="0.2">
      <c r="A64" s="50"/>
      <c r="B64" s="405" t="s">
        <v>301</v>
      </c>
      <c r="C64" s="403" t="s">
        <v>275</v>
      </c>
      <c r="D64" s="404">
        <v>9.9</v>
      </c>
      <c r="E64" s="404">
        <v>25.5</v>
      </c>
      <c r="F64" s="51"/>
      <c r="G64" s="47"/>
      <c r="H64" s="46"/>
      <c r="I64" s="46"/>
      <c r="J64" s="46"/>
      <c r="K64" s="46"/>
    </row>
    <row r="65" spans="1:11" s="7" customFormat="1" ht="15.75" x14ac:dyDescent="0.2">
      <c r="A65" s="50"/>
      <c r="B65" s="405" t="s">
        <v>302</v>
      </c>
      <c r="C65" s="403" t="s">
        <v>275</v>
      </c>
      <c r="D65" s="404">
        <v>6.61</v>
      </c>
      <c r="E65" s="404">
        <v>28.32</v>
      </c>
      <c r="F65" s="51"/>
      <c r="G65" s="47"/>
      <c r="H65" s="46"/>
      <c r="I65" s="46"/>
      <c r="J65" s="46"/>
      <c r="K65" s="46"/>
    </row>
    <row r="66" spans="1:11" s="7" customFormat="1" ht="15.75" x14ac:dyDescent="0.2">
      <c r="A66" s="50"/>
      <c r="B66" s="405" t="s">
        <v>447</v>
      </c>
      <c r="C66" s="403" t="s">
        <v>275</v>
      </c>
      <c r="D66" s="404">
        <v>9.5</v>
      </c>
      <c r="E66" s="404">
        <v>21.1</v>
      </c>
      <c r="F66" s="51"/>
      <c r="G66" s="47"/>
      <c r="H66" s="46"/>
      <c r="I66" s="46"/>
      <c r="J66" s="46"/>
      <c r="K66" s="46"/>
    </row>
    <row r="67" spans="1:11" s="7" customFormat="1" ht="15.75" x14ac:dyDescent="0.2">
      <c r="A67" s="50"/>
      <c r="B67" s="405" t="s">
        <v>448</v>
      </c>
      <c r="C67" s="403" t="s">
        <v>275</v>
      </c>
      <c r="D67" s="404">
        <v>7.6</v>
      </c>
      <c r="E67" s="404">
        <v>18.100000000000001</v>
      </c>
      <c r="F67" s="51"/>
      <c r="G67" s="47"/>
      <c r="H67" s="46"/>
      <c r="I67" s="46"/>
      <c r="J67" s="46"/>
      <c r="K67" s="46"/>
    </row>
    <row r="68" spans="1:11" s="7" customFormat="1" ht="15.75" x14ac:dyDescent="0.2">
      <c r="A68" s="50"/>
      <c r="B68" s="405" t="s">
        <v>449</v>
      </c>
      <c r="C68" s="403" t="s">
        <v>275</v>
      </c>
      <c r="D68" s="404">
        <v>10</v>
      </c>
      <c r="E68" s="404">
        <v>29.9</v>
      </c>
      <c r="F68" s="51"/>
      <c r="G68" s="47"/>
      <c r="H68" s="46"/>
      <c r="I68" s="46"/>
      <c r="J68" s="46"/>
      <c r="K68" s="46"/>
    </row>
    <row r="69" spans="1:11" s="7" customFormat="1" ht="15.75" x14ac:dyDescent="0.2">
      <c r="A69" s="50"/>
      <c r="B69" s="405" t="s">
        <v>303</v>
      </c>
      <c r="C69" s="403" t="s">
        <v>275</v>
      </c>
      <c r="D69" s="404">
        <v>1.4</v>
      </c>
      <c r="E69" s="404">
        <v>28.5</v>
      </c>
      <c r="F69" s="51"/>
      <c r="G69" s="47"/>
      <c r="H69" s="46"/>
      <c r="I69" s="46"/>
      <c r="J69" s="46"/>
      <c r="K69" s="46"/>
    </row>
    <row r="70" spans="1:11" s="7" customFormat="1" ht="15.75" x14ac:dyDescent="0.2">
      <c r="A70" s="50"/>
      <c r="B70" s="405" t="s">
        <v>450</v>
      </c>
      <c r="C70" s="403" t="s">
        <v>275</v>
      </c>
      <c r="D70" s="404">
        <v>0.7</v>
      </c>
      <c r="E70" s="404">
        <v>7.4</v>
      </c>
      <c r="F70" s="51"/>
      <c r="G70" s="47"/>
      <c r="H70" s="46"/>
      <c r="I70" s="46"/>
      <c r="J70" s="46"/>
      <c r="K70" s="46"/>
    </row>
    <row r="71" spans="1:11" s="7" customFormat="1" ht="15.75" x14ac:dyDescent="0.2">
      <c r="A71" s="50"/>
      <c r="B71" s="405" t="s">
        <v>451</v>
      </c>
      <c r="C71" s="403" t="s">
        <v>276</v>
      </c>
      <c r="D71" s="404">
        <v>0.9</v>
      </c>
      <c r="E71" s="404">
        <v>2.9</v>
      </c>
      <c r="F71" s="51"/>
      <c r="G71" s="47"/>
      <c r="H71" s="46"/>
      <c r="I71" s="46"/>
      <c r="J71" s="46"/>
      <c r="K71" s="46"/>
    </row>
    <row r="72" spans="1:11" s="7" customFormat="1" ht="15.75" x14ac:dyDescent="0.2">
      <c r="A72" s="50"/>
      <c r="B72" s="405" t="s">
        <v>452</v>
      </c>
      <c r="C72" s="403" t="s">
        <v>276</v>
      </c>
      <c r="D72" s="404">
        <v>0</v>
      </c>
      <c r="E72" s="404">
        <v>22</v>
      </c>
      <c r="F72" s="51"/>
      <c r="G72" s="47"/>
      <c r="H72" s="46"/>
      <c r="I72" s="46"/>
      <c r="J72" s="46"/>
      <c r="K72" s="46"/>
    </row>
    <row r="73" spans="1:11" s="7" customFormat="1" ht="15.75" x14ac:dyDescent="0.2">
      <c r="A73" s="50"/>
      <c r="B73" s="405" t="s">
        <v>453</v>
      </c>
      <c r="C73" s="403" t="s">
        <v>276</v>
      </c>
      <c r="D73" s="404">
        <v>0.1</v>
      </c>
      <c r="E73" s="404">
        <v>4.0999999999999996</v>
      </c>
      <c r="F73" s="51"/>
      <c r="G73" s="47"/>
      <c r="H73" s="46"/>
      <c r="I73" s="46"/>
      <c r="J73" s="46"/>
      <c r="K73" s="46"/>
    </row>
    <row r="74" spans="1:11" s="7" customFormat="1" ht="15.75" x14ac:dyDescent="0.2">
      <c r="A74" s="50"/>
      <c r="B74" s="405" t="s">
        <v>454</v>
      </c>
      <c r="C74" s="403" t="s">
        <v>275</v>
      </c>
      <c r="D74" s="404">
        <v>0.06</v>
      </c>
      <c r="E74" s="404">
        <v>28.5</v>
      </c>
      <c r="F74" s="51"/>
      <c r="G74" s="47"/>
      <c r="H74" s="46"/>
      <c r="I74" s="46"/>
      <c r="J74" s="46"/>
      <c r="K74" s="46"/>
    </row>
    <row r="75" spans="1:11" s="7" customFormat="1" ht="15.75" x14ac:dyDescent="0.2">
      <c r="A75" s="50"/>
      <c r="B75" s="405" t="s">
        <v>455</v>
      </c>
      <c r="C75" s="403" t="s">
        <v>275</v>
      </c>
      <c r="D75" s="404">
        <v>4</v>
      </c>
      <c r="E75" s="404">
        <v>50</v>
      </c>
      <c r="F75" s="51"/>
      <c r="G75" s="47"/>
      <c r="H75" s="46"/>
      <c r="I75" s="46"/>
      <c r="J75" s="46"/>
      <c r="K75" s="46"/>
    </row>
    <row r="76" spans="1:11" s="7" customFormat="1" ht="15.75" x14ac:dyDescent="0.2">
      <c r="A76" s="50"/>
      <c r="B76" s="406" t="s">
        <v>622</v>
      </c>
      <c r="C76" s="403" t="s">
        <v>275</v>
      </c>
      <c r="D76" s="407">
        <v>0</v>
      </c>
      <c r="E76" s="407">
        <v>9</v>
      </c>
      <c r="F76" s="51"/>
      <c r="G76" s="47"/>
      <c r="H76" s="46"/>
      <c r="I76" s="46"/>
      <c r="J76" s="46"/>
      <c r="K76" s="46"/>
    </row>
    <row r="77" spans="1:11" s="7" customFormat="1" ht="15.75" x14ac:dyDescent="0.2">
      <c r="A77" s="50"/>
      <c r="B77" s="405" t="s">
        <v>456</v>
      </c>
      <c r="C77" s="403" t="s">
        <v>275</v>
      </c>
      <c r="D77" s="404">
        <v>0</v>
      </c>
      <c r="E77" s="404">
        <v>6.3</v>
      </c>
      <c r="F77" s="51"/>
      <c r="G77" s="47"/>
      <c r="H77" s="46"/>
      <c r="I77" s="46"/>
      <c r="J77" s="46"/>
      <c r="K77" s="46"/>
    </row>
    <row r="78" spans="1:11" s="7" customFormat="1" ht="15.75" x14ac:dyDescent="0.2">
      <c r="A78" s="50"/>
      <c r="B78" s="405" t="s">
        <v>304</v>
      </c>
      <c r="C78" s="403" t="s">
        <v>275</v>
      </c>
      <c r="D78" s="404">
        <v>0.06</v>
      </c>
      <c r="E78" s="404">
        <v>28.5</v>
      </c>
      <c r="F78" s="51"/>
      <c r="G78" s="47"/>
      <c r="H78" s="46"/>
      <c r="I78" s="46"/>
      <c r="J78" s="46"/>
      <c r="K78" s="46"/>
    </row>
    <row r="79" spans="1:11" s="7" customFormat="1" ht="15.75" x14ac:dyDescent="0.2">
      <c r="A79" s="50"/>
      <c r="B79" s="405" t="s">
        <v>305</v>
      </c>
      <c r="C79" s="403" t="s">
        <v>275</v>
      </c>
      <c r="D79" s="404">
        <v>0</v>
      </c>
      <c r="E79" s="404">
        <v>66.97</v>
      </c>
      <c r="F79" s="51"/>
      <c r="G79" s="47"/>
      <c r="H79" s="46"/>
      <c r="I79" s="46"/>
      <c r="J79" s="46"/>
      <c r="K79" s="46"/>
    </row>
    <row r="80" spans="1:11" s="7" customFormat="1" ht="15.75" x14ac:dyDescent="0.2">
      <c r="A80" s="50"/>
      <c r="B80" s="405" t="s">
        <v>457</v>
      </c>
      <c r="C80" s="403" t="s">
        <v>275</v>
      </c>
      <c r="D80" s="404">
        <v>0.45</v>
      </c>
      <c r="E80" s="404">
        <v>47.17</v>
      </c>
      <c r="F80" s="51"/>
      <c r="G80" s="47"/>
      <c r="H80" s="46"/>
      <c r="I80" s="46"/>
      <c r="J80" s="46"/>
      <c r="K80" s="46"/>
    </row>
    <row r="81" spans="1:11" s="7" customFormat="1" ht="15.75" x14ac:dyDescent="0.2">
      <c r="A81" s="50"/>
      <c r="B81" s="405" t="s">
        <v>458</v>
      </c>
      <c r="C81" s="403" t="s">
        <v>275</v>
      </c>
      <c r="D81" s="404">
        <v>0.06</v>
      </c>
      <c r="E81" s="404">
        <v>28.5</v>
      </c>
      <c r="F81" s="51"/>
      <c r="G81" s="47"/>
      <c r="H81" s="46"/>
      <c r="I81" s="46"/>
      <c r="J81" s="46"/>
      <c r="K81" s="46"/>
    </row>
    <row r="82" spans="1:11" s="7" customFormat="1" ht="15.75" x14ac:dyDescent="0.2">
      <c r="A82" s="50"/>
      <c r="B82" s="405" t="s">
        <v>306</v>
      </c>
      <c r="C82" s="403" t="s">
        <v>276</v>
      </c>
      <c r="D82" s="404">
        <v>4.5</v>
      </c>
      <c r="E82" s="404">
        <v>45</v>
      </c>
      <c r="F82" s="51"/>
      <c r="G82" s="47"/>
      <c r="H82" s="46"/>
      <c r="I82" s="46"/>
      <c r="J82" s="46"/>
      <c r="K82" s="46"/>
    </row>
    <row r="83" spans="1:11" s="7" customFormat="1" ht="15.75" x14ac:dyDescent="0.2">
      <c r="A83" s="50"/>
      <c r="B83" s="405" t="s">
        <v>459</v>
      </c>
      <c r="C83" s="403" t="s">
        <v>275</v>
      </c>
      <c r="D83" s="404">
        <v>0.17</v>
      </c>
      <c r="E83" s="404">
        <v>41.14</v>
      </c>
      <c r="F83" s="51"/>
      <c r="G83" s="47"/>
      <c r="H83" s="46"/>
      <c r="I83" s="46"/>
      <c r="J83" s="46"/>
      <c r="K83" s="46"/>
    </row>
    <row r="84" spans="1:11" s="7" customFormat="1" ht="15.75" x14ac:dyDescent="0.2">
      <c r="A84" s="50"/>
      <c r="B84" s="405" t="s">
        <v>460</v>
      </c>
      <c r="C84" s="403" t="s">
        <v>275</v>
      </c>
      <c r="D84" s="404">
        <v>0</v>
      </c>
      <c r="E84" s="404">
        <v>40</v>
      </c>
      <c r="F84" s="51"/>
      <c r="G84" s="47"/>
      <c r="H84" s="46"/>
      <c r="I84" s="46"/>
      <c r="J84" s="46"/>
      <c r="K84" s="46"/>
    </row>
    <row r="85" spans="1:11" s="7" customFormat="1" ht="15.75" x14ac:dyDescent="0.2">
      <c r="A85" s="50"/>
      <c r="B85" s="405" t="s">
        <v>462</v>
      </c>
      <c r="C85" s="403" t="s">
        <v>276</v>
      </c>
      <c r="D85" s="404">
        <v>3</v>
      </c>
      <c r="E85" s="404">
        <v>4</v>
      </c>
      <c r="F85" s="51"/>
      <c r="G85" s="47"/>
      <c r="H85" s="46"/>
      <c r="I85" s="46"/>
      <c r="J85" s="46"/>
      <c r="K85" s="46"/>
    </row>
    <row r="86" spans="1:11" s="7" customFormat="1" ht="15.75" x14ac:dyDescent="0.2">
      <c r="A86" s="50"/>
      <c r="B86" s="405" t="s">
        <v>461</v>
      </c>
      <c r="C86" s="403" t="s">
        <v>276</v>
      </c>
      <c r="D86" s="404">
        <v>3.4</v>
      </c>
      <c r="E86" s="404">
        <v>5.7</v>
      </c>
      <c r="F86" s="51"/>
      <c r="G86" s="47"/>
      <c r="H86" s="46"/>
      <c r="I86" s="46"/>
      <c r="J86" s="46"/>
      <c r="K86" s="46"/>
    </row>
    <row r="87" spans="1:11" s="7" customFormat="1" ht="15.75" x14ac:dyDescent="0.2">
      <c r="A87" s="50"/>
      <c r="B87" s="405" t="s">
        <v>496</v>
      </c>
      <c r="C87" s="403" t="s">
        <v>275</v>
      </c>
      <c r="D87" s="404">
        <v>1.5</v>
      </c>
      <c r="E87" s="404">
        <v>6.6</v>
      </c>
      <c r="F87" s="51"/>
      <c r="G87" s="47"/>
      <c r="H87" s="46"/>
      <c r="I87" s="46"/>
      <c r="J87" s="46"/>
      <c r="K87" s="46"/>
    </row>
    <row r="88" spans="1:11" s="7" customFormat="1" ht="15.75" x14ac:dyDescent="0.2">
      <c r="A88" s="50"/>
      <c r="B88" s="405" t="s">
        <v>307</v>
      </c>
      <c r="C88" s="403" t="s">
        <v>275</v>
      </c>
      <c r="D88" s="404">
        <v>0.66</v>
      </c>
      <c r="E88" s="404">
        <v>13.26</v>
      </c>
      <c r="F88" s="51"/>
      <c r="G88" s="47"/>
      <c r="H88" s="46"/>
      <c r="I88" s="46"/>
      <c r="J88" s="46"/>
      <c r="K88" s="46"/>
    </row>
    <row r="89" spans="1:11" s="7" customFormat="1" ht="15.75" x14ac:dyDescent="0.2">
      <c r="A89" s="50"/>
      <c r="B89" s="405" t="s">
        <v>358</v>
      </c>
      <c r="C89" s="403" t="s">
        <v>276</v>
      </c>
      <c r="D89" s="404">
        <v>1.89</v>
      </c>
      <c r="E89" s="404">
        <v>6.3</v>
      </c>
      <c r="F89" s="51"/>
      <c r="G89" s="47"/>
      <c r="H89" s="46"/>
      <c r="I89" s="46"/>
      <c r="J89" s="46"/>
      <c r="K89" s="46"/>
    </row>
    <row r="90" spans="1:11" s="7" customFormat="1" ht="15.75" x14ac:dyDescent="0.2">
      <c r="A90" s="50"/>
      <c r="B90" s="405" t="s">
        <v>308</v>
      </c>
      <c r="C90" s="403" t="s">
        <v>275</v>
      </c>
      <c r="D90" s="404">
        <v>0</v>
      </c>
      <c r="E90" s="404">
        <v>50</v>
      </c>
      <c r="F90" s="51"/>
      <c r="G90" s="47"/>
      <c r="H90" s="46"/>
      <c r="I90" s="46"/>
      <c r="J90" s="46"/>
      <c r="K90" s="46"/>
    </row>
    <row r="91" spans="1:11" s="7" customFormat="1" ht="15.75" x14ac:dyDescent="0.2">
      <c r="A91" s="50"/>
      <c r="B91" s="405" t="s">
        <v>309</v>
      </c>
      <c r="C91" s="403" t="s">
        <v>275</v>
      </c>
      <c r="D91" s="404">
        <v>0</v>
      </c>
      <c r="E91" s="404">
        <v>140</v>
      </c>
      <c r="F91" s="51"/>
      <c r="G91" s="47"/>
      <c r="H91" s="46"/>
      <c r="I91" s="46"/>
      <c r="J91" s="46"/>
      <c r="K91" s="46"/>
    </row>
    <row r="92" spans="1:11" s="7" customFormat="1" ht="15.75" x14ac:dyDescent="0.2">
      <c r="A92" s="50"/>
      <c r="B92" s="405" t="s">
        <v>310</v>
      </c>
      <c r="C92" s="403" t="s">
        <v>275</v>
      </c>
      <c r="D92" s="404">
        <v>1</v>
      </c>
      <c r="E92" s="404">
        <v>20</v>
      </c>
      <c r="F92" s="51"/>
      <c r="G92" s="47"/>
      <c r="H92" s="46"/>
      <c r="I92" s="46"/>
      <c r="J92" s="46"/>
      <c r="K92" s="46"/>
    </row>
    <row r="93" spans="1:11" s="7" customFormat="1" ht="15.75" x14ac:dyDescent="0.2">
      <c r="A93" s="50"/>
      <c r="B93" s="405" t="s">
        <v>311</v>
      </c>
      <c r="C93" s="403" t="s">
        <v>275</v>
      </c>
      <c r="D93" s="404">
        <v>3</v>
      </c>
      <c r="E93" s="404">
        <v>30</v>
      </c>
      <c r="F93" s="51"/>
      <c r="G93" s="47"/>
      <c r="H93" s="46"/>
      <c r="I93" s="46"/>
      <c r="J93" s="46"/>
      <c r="K93" s="46"/>
    </row>
    <row r="94" spans="1:11" s="7" customFormat="1" ht="15.75" x14ac:dyDescent="0.2">
      <c r="A94" s="50"/>
      <c r="B94" s="405" t="s">
        <v>312</v>
      </c>
      <c r="C94" s="403" t="s">
        <v>275</v>
      </c>
      <c r="D94" s="404">
        <v>0</v>
      </c>
      <c r="E94" s="404">
        <v>66.97</v>
      </c>
      <c r="F94" s="51"/>
      <c r="G94" s="47"/>
      <c r="H94" s="46"/>
      <c r="I94" s="46"/>
      <c r="J94" s="46"/>
      <c r="K94" s="46"/>
    </row>
    <row r="95" spans="1:11" s="7" customFormat="1" ht="15.75" x14ac:dyDescent="0.2">
      <c r="A95" s="50"/>
      <c r="B95" s="405" t="s">
        <v>313</v>
      </c>
      <c r="C95" s="403" t="s">
        <v>275</v>
      </c>
      <c r="D95" s="404">
        <v>11</v>
      </c>
      <c r="E95" s="404">
        <v>110</v>
      </c>
      <c r="F95" s="51"/>
      <c r="G95" s="47"/>
      <c r="H95" s="46"/>
      <c r="I95" s="46"/>
      <c r="J95" s="46"/>
      <c r="K95" s="46"/>
    </row>
    <row r="96" spans="1:11" s="7" customFormat="1" ht="15.75" x14ac:dyDescent="0.2">
      <c r="A96" s="50"/>
      <c r="B96" s="405" t="s">
        <v>314</v>
      </c>
      <c r="C96" s="403" t="s">
        <v>275</v>
      </c>
      <c r="D96" s="404">
        <v>0.55000000000000004</v>
      </c>
      <c r="E96" s="404">
        <v>10</v>
      </c>
      <c r="F96" s="51"/>
      <c r="G96" s="47"/>
      <c r="H96" s="46"/>
      <c r="I96" s="46"/>
      <c r="J96" s="46"/>
      <c r="K96" s="46"/>
    </row>
    <row r="97" spans="1:11" s="7" customFormat="1" ht="15.75" x14ac:dyDescent="0.2">
      <c r="A97" s="50"/>
      <c r="B97" s="405" t="s">
        <v>463</v>
      </c>
      <c r="C97" s="403" t="s">
        <v>275</v>
      </c>
      <c r="D97" s="404">
        <v>0.4</v>
      </c>
      <c r="E97" s="404">
        <v>3.6</v>
      </c>
      <c r="F97" s="51"/>
      <c r="G97" s="47"/>
      <c r="H97" s="46"/>
      <c r="I97" s="46"/>
      <c r="J97" s="46"/>
      <c r="K97" s="46"/>
    </row>
    <row r="98" spans="1:11" s="7" customFormat="1" ht="15.75" x14ac:dyDescent="0.2">
      <c r="A98" s="50"/>
      <c r="B98" s="405" t="s">
        <v>315</v>
      </c>
      <c r="C98" s="403" t="s">
        <v>275</v>
      </c>
      <c r="D98" s="404">
        <v>0</v>
      </c>
      <c r="E98" s="404">
        <v>140</v>
      </c>
      <c r="F98" s="51"/>
      <c r="G98" s="47"/>
      <c r="H98" s="46"/>
      <c r="I98" s="46"/>
      <c r="J98" s="46"/>
      <c r="K98" s="46"/>
    </row>
    <row r="99" spans="1:11" s="7" customFormat="1" ht="15.75" x14ac:dyDescent="0.2">
      <c r="A99" s="50"/>
      <c r="B99" s="405" t="s">
        <v>316</v>
      </c>
      <c r="C99" s="403" t="s">
        <v>275</v>
      </c>
      <c r="D99" s="404">
        <v>0.5</v>
      </c>
      <c r="E99" s="404">
        <v>110</v>
      </c>
      <c r="F99" s="51"/>
      <c r="G99" s="47"/>
      <c r="H99" s="46"/>
      <c r="I99" s="46"/>
      <c r="J99" s="46"/>
      <c r="K99" s="46"/>
    </row>
    <row r="100" spans="1:11" s="7" customFormat="1" ht="15.75" x14ac:dyDescent="0.2">
      <c r="A100" s="50"/>
      <c r="B100" s="405" t="s">
        <v>317</v>
      </c>
      <c r="C100" s="403" t="s">
        <v>275</v>
      </c>
      <c r="D100" s="404">
        <v>1.5</v>
      </c>
      <c r="E100" s="404">
        <v>60</v>
      </c>
      <c r="F100" s="51"/>
      <c r="G100" s="47"/>
      <c r="H100" s="46"/>
      <c r="I100" s="46"/>
      <c r="J100" s="46"/>
      <c r="K100" s="46"/>
    </row>
    <row r="101" spans="1:11" s="7" customFormat="1" ht="15.75" x14ac:dyDescent="0.2">
      <c r="A101" s="50"/>
      <c r="B101" s="405" t="s">
        <v>318</v>
      </c>
      <c r="C101" s="403" t="s">
        <v>275</v>
      </c>
      <c r="D101" s="404">
        <v>1.75</v>
      </c>
      <c r="E101" s="404">
        <v>70</v>
      </c>
      <c r="F101" s="51"/>
      <c r="G101" s="47"/>
      <c r="H101" s="46"/>
      <c r="I101" s="46"/>
      <c r="J101" s="46"/>
      <c r="K101" s="46"/>
    </row>
    <row r="102" spans="1:11" s="7" customFormat="1" ht="15.75" x14ac:dyDescent="0.2">
      <c r="A102" s="50"/>
      <c r="B102" s="405" t="s">
        <v>464</v>
      </c>
      <c r="C102" s="403" t="s">
        <v>275</v>
      </c>
      <c r="D102" s="404">
        <v>5</v>
      </c>
      <c r="E102" s="404">
        <v>18</v>
      </c>
      <c r="F102" s="51"/>
      <c r="G102" s="47"/>
      <c r="H102" s="46"/>
      <c r="I102" s="46"/>
      <c r="J102" s="46"/>
      <c r="K102" s="46"/>
    </row>
    <row r="103" spans="1:11" s="7" customFormat="1" ht="15.75" x14ac:dyDescent="0.2">
      <c r="A103" s="50"/>
      <c r="B103" s="405" t="s">
        <v>620</v>
      </c>
      <c r="C103" s="403" t="s">
        <v>275</v>
      </c>
      <c r="D103" s="407">
        <v>9.9</v>
      </c>
      <c r="E103" s="407">
        <v>22.1</v>
      </c>
      <c r="F103" s="51"/>
      <c r="G103" s="47"/>
      <c r="H103" s="46"/>
      <c r="I103" s="46"/>
      <c r="J103" s="46"/>
      <c r="K103" s="46"/>
    </row>
    <row r="104" spans="1:11" s="7" customFormat="1" ht="15.75" x14ac:dyDescent="0.2">
      <c r="A104" s="50"/>
      <c r="B104" s="405" t="s">
        <v>465</v>
      </c>
      <c r="C104" s="403" t="s">
        <v>275</v>
      </c>
      <c r="D104" s="404">
        <v>7.4</v>
      </c>
      <c r="E104" s="404">
        <v>24.8</v>
      </c>
      <c r="F104" s="51"/>
      <c r="G104" s="47"/>
      <c r="H104" s="46"/>
      <c r="I104" s="46"/>
      <c r="J104" s="46"/>
      <c r="K104" s="46"/>
    </row>
    <row r="105" spans="1:11" s="7" customFormat="1" ht="15.75" x14ac:dyDescent="0.2">
      <c r="A105" s="50"/>
      <c r="B105" s="405" t="s">
        <v>319</v>
      </c>
      <c r="C105" s="403" t="s">
        <v>275</v>
      </c>
      <c r="D105" s="404">
        <v>0.09</v>
      </c>
      <c r="E105" s="404">
        <v>52.51</v>
      </c>
      <c r="F105" s="51"/>
      <c r="G105" s="47"/>
      <c r="H105" s="46"/>
      <c r="I105" s="46"/>
      <c r="J105" s="46"/>
      <c r="K105" s="46"/>
    </row>
    <row r="106" spans="1:11" s="7" customFormat="1" ht="15.75" x14ac:dyDescent="0.2">
      <c r="A106" s="50"/>
      <c r="B106" s="405" t="s">
        <v>320</v>
      </c>
      <c r="C106" s="403" t="s">
        <v>275</v>
      </c>
      <c r="D106" s="404">
        <v>0</v>
      </c>
      <c r="E106" s="404">
        <v>38.049999999999997</v>
      </c>
      <c r="F106" s="51"/>
      <c r="G106" s="47"/>
      <c r="H106" s="46"/>
      <c r="I106" s="46"/>
      <c r="J106" s="46"/>
      <c r="K106" s="46"/>
    </row>
    <row r="107" spans="1:11" s="7" customFormat="1" ht="15.75" x14ac:dyDescent="0.2">
      <c r="A107" s="50"/>
      <c r="B107" s="405" t="s">
        <v>466</v>
      </c>
      <c r="C107" s="403" t="s">
        <v>275</v>
      </c>
      <c r="D107" s="404">
        <v>0</v>
      </c>
      <c r="E107" s="404">
        <v>6</v>
      </c>
      <c r="F107" s="51"/>
      <c r="G107" s="47"/>
      <c r="H107" s="46"/>
      <c r="I107" s="46"/>
      <c r="J107" s="46"/>
      <c r="K107" s="46"/>
    </row>
    <row r="108" spans="1:11" s="7" customFormat="1" ht="15.75" x14ac:dyDescent="0.2">
      <c r="A108" s="50"/>
      <c r="B108" s="405" t="s">
        <v>467</v>
      </c>
      <c r="C108" s="403" t="s">
        <v>275</v>
      </c>
      <c r="D108" s="404">
        <v>0</v>
      </c>
      <c r="E108" s="404">
        <v>57</v>
      </c>
      <c r="F108" s="51"/>
      <c r="G108" s="47"/>
      <c r="H108" s="46"/>
      <c r="I108" s="46"/>
      <c r="J108" s="46"/>
      <c r="K108" s="46"/>
    </row>
    <row r="109" spans="1:11" s="7" customFormat="1" ht="15.75" x14ac:dyDescent="0.2">
      <c r="A109" s="50"/>
      <c r="B109" s="405" t="s">
        <v>488</v>
      </c>
      <c r="C109" s="403" t="s">
        <v>276</v>
      </c>
      <c r="D109" s="404">
        <v>1.9</v>
      </c>
      <c r="E109" s="404">
        <v>3.8</v>
      </c>
      <c r="F109" s="51"/>
      <c r="G109" s="47"/>
      <c r="H109" s="46"/>
      <c r="I109" s="46"/>
      <c r="J109" s="46"/>
      <c r="K109" s="46"/>
    </row>
    <row r="110" spans="1:11" s="7" customFormat="1" ht="15.75" x14ac:dyDescent="0.2">
      <c r="A110" s="50"/>
      <c r="B110" s="405" t="s">
        <v>489</v>
      </c>
      <c r="C110" s="403" t="s">
        <v>276</v>
      </c>
      <c r="D110" s="404">
        <v>1.7</v>
      </c>
      <c r="E110" s="404">
        <v>3.5</v>
      </c>
      <c r="F110" s="51"/>
      <c r="G110" s="47"/>
      <c r="H110" s="46"/>
      <c r="I110" s="46"/>
      <c r="J110" s="46"/>
      <c r="K110" s="46"/>
    </row>
    <row r="111" spans="1:11" s="7" customFormat="1" ht="15.75" x14ac:dyDescent="0.2">
      <c r="A111" s="50"/>
      <c r="B111" s="405" t="s">
        <v>490</v>
      </c>
      <c r="C111" s="403" t="s">
        <v>276</v>
      </c>
      <c r="D111" s="404">
        <v>1.9</v>
      </c>
      <c r="E111" s="404">
        <v>3.8</v>
      </c>
      <c r="F111" s="51"/>
      <c r="G111" s="47"/>
      <c r="H111" s="46"/>
      <c r="I111" s="46"/>
      <c r="J111" s="46"/>
      <c r="K111" s="46"/>
    </row>
    <row r="112" spans="1:11" s="7" customFormat="1" ht="15.75" x14ac:dyDescent="0.2">
      <c r="A112" s="50"/>
      <c r="B112" s="405" t="s">
        <v>491</v>
      </c>
      <c r="C112" s="403" t="s">
        <v>276</v>
      </c>
      <c r="D112" s="404">
        <v>3.1</v>
      </c>
      <c r="E112" s="404">
        <v>3.2</v>
      </c>
      <c r="F112" s="51"/>
      <c r="G112" s="47"/>
      <c r="H112" s="46"/>
      <c r="I112" s="46"/>
      <c r="J112" s="46"/>
      <c r="K112" s="46"/>
    </row>
    <row r="113" spans="1:11" s="7" customFormat="1" ht="15.75" x14ac:dyDescent="0.2">
      <c r="A113" s="50"/>
      <c r="B113" s="405" t="s">
        <v>617</v>
      </c>
      <c r="C113" s="403" t="s">
        <v>275</v>
      </c>
      <c r="D113" s="407">
        <v>0.4</v>
      </c>
      <c r="E113" s="407">
        <v>4.2</v>
      </c>
      <c r="F113" s="51"/>
      <c r="G113" s="47"/>
      <c r="H113" s="46"/>
      <c r="I113" s="46"/>
      <c r="J113" s="46"/>
      <c r="K113" s="46"/>
    </row>
    <row r="114" spans="1:11" s="7" customFormat="1" ht="15.75" x14ac:dyDescent="0.2">
      <c r="A114" s="50"/>
      <c r="B114" s="405" t="s">
        <v>492</v>
      </c>
      <c r="C114" s="403" t="s">
        <v>275</v>
      </c>
      <c r="D114" s="404">
        <v>0.8</v>
      </c>
      <c r="E114" s="404">
        <v>5</v>
      </c>
      <c r="F114" s="51"/>
      <c r="G114" s="47"/>
      <c r="H114" s="46"/>
      <c r="I114" s="46"/>
      <c r="J114" s="46"/>
      <c r="K114" s="46"/>
    </row>
    <row r="115" spans="1:11" s="7" customFormat="1" ht="15.75" x14ac:dyDescent="0.2">
      <c r="A115" s="50"/>
      <c r="B115" s="405" t="s">
        <v>493</v>
      </c>
      <c r="C115" s="403" t="s">
        <v>275</v>
      </c>
      <c r="D115" s="404">
        <v>0.8</v>
      </c>
      <c r="E115" s="404">
        <v>5.2</v>
      </c>
      <c r="F115" s="51"/>
      <c r="G115" s="47"/>
      <c r="H115" s="46"/>
      <c r="I115" s="46"/>
      <c r="J115" s="46"/>
      <c r="K115" s="46"/>
    </row>
    <row r="116" spans="1:11" s="7" customFormat="1" ht="15.75" x14ac:dyDescent="0.2">
      <c r="A116" s="50"/>
      <c r="B116" s="405" t="s">
        <v>618</v>
      </c>
      <c r="C116" s="403" t="s">
        <v>275</v>
      </c>
      <c r="D116" s="407">
        <v>0.4</v>
      </c>
      <c r="E116" s="407">
        <v>4.2</v>
      </c>
      <c r="F116" s="51"/>
      <c r="G116" s="47"/>
      <c r="H116" s="46"/>
      <c r="I116" s="46"/>
      <c r="J116" s="46"/>
      <c r="K116" s="46"/>
    </row>
    <row r="117" spans="1:11" s="7" customFormat="1" ht="15.75" x14ac:dyDescent="0.2">
      <c r="A117" s="50"/>
      <c r="B117" s="405" t="s">
        <v>321</v>
      </c>
      <c r="C117" s="403" t="s">
        <v>275</v>
      </c>
      <c r="D117" s="404">
        <v>0</v>
      </c>
      <c r="E117" s="404">
        <v>51.96</v>
      </c>
      <c r="F117" s="51"/>
      <c r="G117" s="47"/>
      <c r="H117" s="46"/>
      <c r="I117" s="46"/>
      <c r="J117" s="46"/>
      <c r="K117" s="46"/>
    </row>
    <row r="118" spans="1:11" s="7" customFormat="1" ht="15.75" x14ac:dyDescent="0.2">
      <c r="A118" s="50"/>
      <c r="B118" s="405" t="s">
        <v>468</v>
      </c>
      <c r="C118" s="403" t="s">
        <v>275</v>
      </c>
      <c r="D118" s="404">
        <v>0</v>
      </c>
      <c r="E118" s="404">
        <v>5</v>
      </c>
      <c r="F118" s="51"/>
      <c r="G118" s="47"/>
      <c r="H118" s="46"/>
      <c r="I118" s="46"/>
      <c r="J118" s="46"/>
      <c r="K118" s="46"/>
    </row>
    <row r="119" spans="1:11" s="7" customFormat="1" ht="15.75" x14ac:dyDescent="0.2">
      <c r="A119" s="50"/>
      <c r="B119" s="405" t="s">
        <v>469</v>
      </c>
      <c r="C119" s="403" t="s">
        <v>275</v>
      </c>
      <c r="D119" s="404">
        <v>0</v>
      </c>
      <c r="E119" s="404">
        <v>0.5</v>
      </c>
      <c r="F119" s="51"/>
      <c r="G119" s="47"/>
      <c r="H119" s="46"/>
      <c r="I119" s="46"/>
      <c r="J119" s="46"/>
      <c r="K119" s="46"/>
    </row>
    <row r="120" spans="1:11" s="7" customFormat="1" ht="15.75" x14ac:dyDescent="0.2">
      <c r="A120" s="50"/>
      <c r="B120" s="406" t="s">
        <v>628</v>
      </c>
      <c r="C120" s="403" t="s">
        <v>276</v>
      </c>
      <c r="D120" s="407">
        <v>0.7</v>
      </c>
      <c r="E120" s="407">
        <v>2.7</v>
      </c>
      <c r="F120" s="51"/>
      <c r="G120" s="47"/>
      <c r="H120" s="46"/>
      <c r="I120" s="46"/>
      <c r="J120" s="46"/>
      <c r="K120" s="46"/>
    </row>
    <row r="121" spans="1:11" s="7" customFormat="1" ht="15.75" x14ac:dyDescent="0.2">
      <c r="A121" s="50"/>
      <c r="B121" s="405" t="s">
        <v>470</v>
      </c>
      <c r="C121" s="403" t="s">
        <v>275</v>
      </c>
      <c r="D121" s="404">
        <v>0.6</v>
      </c>
      <c r="E121" s="404">
        <v>5.5</v>
      </c>
      <c r="F121" s="51"/>
      <c r="G121" s="47"/>
      <c r="H121" s="46"/>
      <c r="I121" s="46"/>
      <c r="J121" s="46"/>
      <c r="K121" s="46"/>
    </row>
    <row r="122" spans="1:11" s="7" customFormat="1" ht="15.75" x14ac:dyDescent="0.2">
      <c r="A122" s="50"/>
      <c r="B122" s="405" t="s">
        <v>322</v>
      </c>
      <c r="C122" s="403" t="s">
        <v>275</v>
      </c>
      <c r="D122" s="404">
        <v>0</v>
      </c>
      <c r="E122" s="404">
        <v>103.62</v>
      </c>
      <c r="F122" s="51"/>
      <c r="G122" s="47"/>
      <c r="H122" s="46"/>
      <c r="I122" s="46"/>
      <c r="J122" s="46"/>
      <c r="K122" s="46"/>
    </row>
    <row r="123" spans="1:11" s="7" customFormat="1" ht="15.75" x14ac:dyDescent="0.2">
      <c r="A123" s="50"/>
      <c r="B123" s="405" t="s">
        <v>471</v>
      </c>
      <c r="C123" s="403" t="s">
        <v>275</v>
      </c>
      <c r="D123" s="404">
        <v>0</v>
      </c>
      <c r="E123" s="404">
        <v>10</v>
      </c>
      <c r="F123" s="51"/>
      <c r="G123" s="47"/>
      <c r="H123" s="46"/>
      <c r="I123" s="46"/>
      <c r="J123" s="46"/>
      <c r="K123" s="46"/>
    </row>
    <row r="124" spans="1:11" s="7" customFormat="1" ht="15.75" x14ac:dyDescent="0.2">
      <c r="A124" s="50"/>
      <c r="B124" s="405" t="s">
        <v>472</v>
      </c>
      <c r="C124" s="403" t="s">
        <v>275</v>
      </c>
      <c r="D124" s="404">
        <v>0</v>
      </c>
      <c r="E124" s="404">
        <v>5</v>
      </c>
      <c r="F124" s="51"/>
      <c r="G124" s="47"/>
      <c r="H124" s="46"/>
      <c r="I124" s="46"/>
      <c r="J124" s="46"/>
      <c r="K124" s="46"/>
    </row>
    <row r="125" spans="1:11" s="7" customFormat="1" ht="15.75" x14ac:dyDescent="0.2">
      <c r="A125" s="50"/>
      <c r="B125" s="405" t="s">
        <v>473</v>
      </c>
      <c r="C125" s="403" t="s">
        <v>276</v>
      </c>
      <c r="D125" s="404">
        <v>0</v>
      </c>
      <c r="E125" s="404">
        <v>2.8</v>
      </c>
      <c r="F125" s="51"/>
      <c r="G125" s="47"/>
      <c r="H125" s="46"/>
      <c r="I125" s="46"/>
      <c r="J125" s="46"/>
      <c r="K125" s="46"/>
    </row>
    <row r="126" spans="1:11" s="7" customFormat="1" ht="15.75" x14ac:dyDescent="0.2">
      <c r="A126" s="50"/>
      <c r="B126" s="405" t="s">
        <v>474</v>
      </c>
      <c r="C126" s="403" t="s">
        <v>276</v>
      </c>
      <c r="D126" s="404">
        <v>0</v>
      </c>
      <c r="E126" s="404">
        <v>4.8</v>
      </c>
      <c r="F126" s="51"/>
      <c r="G126" s="47"/>
      <c r="H126" s="46"/>
      <c r="I126" s="46"/>
      <c r="J126" s="46"/>
      <c r="K126" s="46"/>
    </row>
    <row r="127" spans="1:11" s="7" customFormat="1" ht="15.75" x14ac:dyDescent="0.2">
      <c r="A127" s="50"/>
      <c r="B127" s="405" t="s">
        <v>359</v>
      </c>
      <c r="C127" s="403" t="s">
        <v>276</v>
      </c>
      <c r="D127" s="404">
        <v>0</v>
      </c>
      <c r="E127" s="404">
        <v>2.57</v>
      </c>
      <c r="F127" s="51"/>
      <c r="G127" s="47"/>
      <c r="H127" s="46"/>
      <c r="I127" s="46"/>
      <c r="J127" s="46"/>
      <c r="K127" s="46"/>
    </row>
    <row r="128" spans="1:11" s="7" customFormat="1" ht="15.75" x14ac:dyDescent="0.2">
      <c r="A128" s="50"/>
      <c r="B128" s="405" t="s">
        <v>477</v>
      </c>
      <c r="C128" s="403" t="s">
        <v>276</v>
      </c>
      <c r="D128" s="404">
        <v>2.2999999999999998</v>
      </c>
      <c r="E128" s="404">
        <v>3.3</v>
      </c>
      <c r="F128" s="51"/>
      <c r="G128" s="47"/>
      <c r="H128" s="46"/>
      <c r="I128" s="46"/>
      <c r="J128" s="46"/>
      <c r="K128" s="46"/>
    </row>
    <row r="129" spans="1:11" s="7" customFormat="1" ht="15.75" x14ac:dyDescent="0.2">
      <c r="A129" s="50"/>
      <c r="B129" s="405" t="s">
        <v>476</v>
      </c>
      <c r="C129" s="403" t="s">
        <v>276</v>
      </c>
      <c r="D129" s="404">
        <v>2.7</v>
      </c>
      <c r="E129" s="404">
        <v>3.8</v>
      </c>
      <c r="F129" s="51"/>
      <c r="G129" s="47"/>
      <c r="H129" s="46"/>
      <c r="I129" s="46"/>
      <c r="J129" s="46"/>
      <c r="K129" s="46"/>
    </row>
    <row r="130" spans="1:11" s="7" customFormat="1" ht="15.75" x14ac:dyDescent="0.2">
      <c r="A130" s="50"/>
      <c r="B130" s="405" t="s">
        <v>475</v>
      </c>
      <c r="C130" s="403" t="s">
        <v>276</v>
      </c>
      <c r="D130" s="404">
        <v>4.9000000000000004</v>
      </c>
      <c r="E130" s="404">
        <v>7.5</v>
      </c>
      <c r="F130" s="51"/>
      <c r="G130" s="47"/>
      <c r="H130" s="46"/>
      <c r="I130" s="46"/>
      <c r="J130" s="46"/>
      <c r="K130" s="46"/>
    </row>
    <row r="131" spans="1:11" s="7" customFormat="1" ht="15.75" x14ac:dyDescent="0.2">
      <c r="A131" s="50"/>
      <c r="B131" s="405" t="s">
        <v>478</v>
      </c>
      <c r="C131" s="403" t="s">
        <v>276</v>
      </c>
      <c r="D131" s="404">
        <v>2.6</v>
      </c>
      <c r="E131" s="404">
        <v>3.7</v>
      </c>
      <c r="F131" s="51"/>
      <c r="G131" s="47"/>
      <c r="H131" s="46"/>
      <c r="I131" s="46"/>
      <c r="J131" s="46"/>
      <c r="K131" s="46"/>
    </row>
    <row r="132" spans="1:11" s="7" customFormat="1" ht="15.75" x14ac:dyDescent="0.2">
      <c r="A132" s="50"/>
      <c r="B132" s="405" t="s">
        <v>479</v>
      </c>
      <c r="C132" s="403" t="s">
        <v>276</v>
      </c>
      <c r="D132" s="404">
        <v>2.7</v>
      </c>
      <c r="E132" s="404">
        <v>3.9</v>
      </c>
      <c r="F132" s="51"/>
      <c r="G132" s="47"/>
      <c r="H132" s="46"/>
      <c r="I132" s="46"/>
      <c r="J132" s="46"/>
      <c r="K132" s="46"/>
    </row>
    <row r="133" spans="1:11" s="7" customFormat="1" ht="15.75" x14ac:dyDescent="0.2">
      <c r="A133" s="50"/>
      <c r="B133" s="405" t="s">
        <v>494</v>
      </c>
      <c r="C133" s="403" t="s">
        <v>276</v>
      </c>
      <c r="D133" s="404">
        <v>3.1</v>
      </c>
      <c r="E133" s="404">
        <v>3.3</v>
      </c>
      <c r="F133" s="51"/>
      <c r="G133" s="47"/>
      <c r="H133" s="46"/>
      <c r="I133" s="46"/>
      <c r="J133" s="46"/>
      <c r="K133" s="46"/>
    </row>
    <row r="134" spans="1:11" s="7" customFormat="1" ht="15.75" x14ac:dyDescent="0.2">
      <c r="A134" s="50"/>
      <c r="B134" s="405" t="s">
        <v>619</v>
      </c>
      <c r="C134" s="403" t="s">
        <v>275</v>
      </c>
      <c r="D134" s="407">
        <v>0.6</v>
      </c>
      <c r="E134" s="407">
        <v>6.4</v>
      </c>
      <c r="F134" s="51"/>
      <c r="G134" s="47"/>
      <c r="H134" s="46"/>
      <c r="I134" s="46"/>
      <c r="J134" s="46"/>
      <c r="K134" s="46"/>
    </row>
    <row r="135" spans="1:11" s="7" customFormat="1" ht="15.75" x14ac:dyDescent="0.2">
      <c r="A135" s="50"/>
      <c r="B135" s="405" t="s">
        <v>495</v>
      </c>
      <c r="C135" s="403" t="s">
        <v>275</v>
      </c>
      <c r="D135" s="404">
        <v>0.9</v>
      </c>
      <c r="E135" s="404">
        <v>6</v>
      </c>
      <c r="F135" s="51"/>
      <c r="G135" s="47"/>
      <c r="H135" s="46"/>
      <c r="I135" s="46"/>
      <c r="J135" s="46"/>
      <c r="K135" s="46"/>
    </row>
    <row r="136" spans="1:11" s="7" customFormat="1" ht="15.75" x14ac:dyDescent="0.2">
      <c r="A136" s="50"/>
      <c r="B136" s="405" t="s">
        <v>323</v>
      </c>
      <c r="C136" s="403" t="s">
        <v>275</v>
      </c>
      <c r="D136" s="404">
        <v>0.09</v>
      </c>
      <c r="E136" s="404">
        <v>51.66</v>
      </c>
      <c r="F136" s="51"/>
      <c r="G136" s="47"/>
      <c r="H136" s="46"/>
      <c r="I136" s="46"/>
      <c r="J136" s="46"/>
      <c r="K136" s="46"/>
    </row>
    <row r="137" spans="1:11" s="7" customFormat="1" ht="15.75" x14ac:dyDescent="0.2">
      <c r="A137" s="50"/>
      <c r="B137" s="405" t="s">
        <v>324</v>
      </c>
      <c r="C137" s="403" t="s">
        <v>275</v>
      </c>
      <c r="D137" s="404">
        <v>0</v>
      </c>
      <c r="E137" s="404">
        <v>100</v>
      </c>
      <c r="F137" s="51"/>
      <c r="G137" s="47"/>
      <c r="H137" s="46"/>
      <c r="I137" s="46"/>
      <c r="J137" s="46"/>
      <c r="K137" s="46"/>
    </row>
    <row r="138" spans="1:11" s="7" customFormat="1" ht="15.75" x14ac:dyDescent="0.2">
      <c r="A138" s="50"/>
      <c r="B138" s="405" t="s">
        <v>325</v>
      </c>
      <c r="C138" s="403" t="s">
        <v>275</v>
      </c>
      <c r="D138" s="404">
        <v>4</v>
      </c>
      <c r="E138" s="404">
        <v>40</v>
      </c>
      <c r="F138" s="51"/>
      <c r="G138" s="47"/>
      <c r="H138" s="46"/>
      <c r="I138" s="46"/>
      <c r="J138" s="46"/>
      <c r="K138" s="46"/>
    </row>
    <row r="139" spans="1:11" s="7" customFormat="1" ht="15.75" x14ac:dyDescent="0.2">
      <c r="A139" s="50"/>
      <c r="B139" s="405" t="s">
        <v>326</v>
      </c>
      <c r="C139" s="403" t="s">
        <v>275</v>
      </c>
      <c r="D139" s="404">
        <v>5</v>
      </c>
      <c r="E139" s="404">
        <v>50</v>
      </c>
      <c r="F139" s="51"/>
      <c r="G139" s="47"/>
      <c r="H139" s="46"/>
      <c r="I139" s="46"/>
      <c r="J139" s="46"/>
      <c r="K139" s="46"/>
    </row>
    <row r="140" spans="1:11" s="7" customFormat="1" ht="15.75" x14ac:dyDescent="0.2">
      <c r="A140" s="50"/>
      <c r="B140" s="405" t="s">
        <v>480</v>
      </c>
      <c r="C140" s="403" t="s">
        <v>276</v>
      </c>
      <c r="D140" s="404">
        <v>0</v>
      </c>
      <c r="E140" s="404">
        <v>1.5</v>
      </c>
      <c r="F140" s="51"/>
      <c r="G140" s="47"/>
      <c r="H140" s="46"/>
      <c r="I140" s="46"/>
      <c r="J140" s="46"/>
      <c r="K140" s="46"/>
    </row>
    <row r="141" spans="1:11" s="7" customFormat="1" ht="15.75" x14ac:dyDescent="0.2">
      <c r="A141" s="50"/>
      <c r="B141" s="405" t="s">
        <v>327</v>
      </c>
      <c r="C141" s="403" t="s">
        <v>275</v>
      </c>
      <c r="D141" s="404">
        <v>0</v>
      </c>
      <c r="E141" s="404">
        <v>19.600000000000001</v>
      </c>
      <c r="F141" s="51"/>
      <c r="G141" s="47"/>
      <c r="H141" s="46"/>
      <c r="I141" s="46"/>
      <c r="J141" s="46"/>
      <c r="K141" s="46"/>
    </row>
    <row r="142" spans="1:11" s="7" customFormat="1" ht="15.75" x14ac:dyDescent="0.2">
      <c r="A142" s="50"/>
      <c r="B142" s="405" t="s">
        <v>328</v>
      </c>
      <c r="C142" s="403" t="s">
        <v>275</v>
      </c>
      <c r="D142" s="404">
        <v>0</v>
      </c>
      <c r="E142" s="404">
        <v>58.34</v>
      </c>
      <c r="F142" s="51"/>
      <c r="G142" s="47"/>
      <c r="H142" s="46"/>
      <c r="I142" s="46"/>
      <c r="J142" s="46"/>
      <c r="K142" s="46"/>
    </row>
    <row r="143" spans="1:11" s="7" customFormat="1" ht="15.75" x14ac:dyDescent="0.2">
      <c r="A143" s="50"/>
      <c r="B143" s="405" t="s">
        <v>329</v>
      </c>
      <c r="C143" s="403" t="s">
        <v>275</v>
      </c>
      <c r="D143" s="404">
        <v>0</v>
      </c>
      <c r="E143" s="404">
        <v>61.65</v>
      </c>
      <c r="F143" s="51"/>
      <c r="G143" s="47"/>
      <c r="H143" s="46"/>
      <c r="I143" s="46"/>
      <c r="J143" s="46"/>
      <c r="K143" s="46"/>
    </row>
    <row r="144" spans="1:11" s="7" customFormat="1" ht="15.75" x14ac:dyDescent="0.2">
      <c r="A144" s="50"/>
      <c r="B144" s="405" t="s">
        <v>330</v>
      </c>
      <c r="C144" s="403" t="s">
        <v>275</v>
      </c>
      <c r="D144" s="404">
        <v>0</v>
      </c>
      <c r="E144" s="404">
        <v>68.19</v>
      </c>
      <c r="F144" s="51"/>
      <c r="G144" s="47"/>
      <c r="H144" s="46"/>
      <c r="I144" s="46"/>
      <c r="J144" s="46"/>
      <c r="K144" s="46"/>
    </row>
    <row r="145" spans="1:11" s="7" customFormat="1" ht="15.75" x14ac:dyDescent="0.2">
      <c r="A145" s="50"/>
      <c r="B145" s="405" t="s">
        <v>331</v>
      </c>
      <c r="C145" s="403" t="s">
        <v>275</v>
      </c>
      <c r="D145" s="404">
        <v>0</v>
      </c>
      <c r="E145" s="404">
        <v>38.049999999999997</v>
      </c>
      <c r="F145" s="51"/>
      <c r="G145" s="47"/>
      <c r="H145" s="46"/>
      <c r="I145" s="46"/>
      <c r="J145" s="46"/>
      <c r="K145" s="46"/>
    </row>
    <row r="146" spans="1:11" s="7" customFormat="1" ht="15.75" x14ac:dyDescent="0.2">
      <c r="A146" s="50"/>
      <c r="B146" s="405" t="s">
        <v>332</v>
      </c>
      <c r="C146" s="403" t="s">
        <v>275</v>
      </c>
      <c r="D146" s="404">
        <v>0.2</v>
      </c>
      <c r="E146" s="404">
        <v>20</v>
      </c>
      <c r="F146" s="51"/>
      <c r="G146" s="47"/>
      <c r="H146" s="46"/>
      <c r="I146" s="46"/>
      <c r="J146" s="46"/>
      <c r="K146" s="46"/>
    </row>
    <row r="147" spans="1:11" s="7" customFormat="1" ht="15.75" x14ac:dyDescent="0.2">
      <c r="A147" s="50"/>
      <c r="B147" s="406" t="s">
        <v>623</v>
      </c>
      <c r="C147" s="403" t="s">
        <v>275</v>
      </c>
      <c r="D147" s="407">
        <v>0</v>
      </c>
      <c r="E147" s="407">
        <v>11</v>
      </c>
      <c r="F147" s="51"/>
      <c r="G147" s="47"/>
      <c r="H147" s="46"/>
      <c r="I147" s="46"/>
      <c r="J147" s="46"/>
      <c r="K147" s="46"/>
    </row>
    <row r="148" spans="1:11" s="7" customFormat="1" ht="15.75" x14ac:dyDescent="0.2">
      <c r="A148" s="50"/>
      <c r="B148" s="405" t="s">
        <v>481</v>
      </c>
      <c r="C148" s="403" t="s">
        <v>275</v>
      </c>
      <c r="D148" s="404">
        <v>0</v>
      </c>
      <c r="E148" s="404">
        <v>5</v>
      </c>
      <c r="F148" s="51"/>
      <c r="G148" s="47"/>
      <c r="H148" s="46"/>
      <c r="I148" s="46"/>
      <c r="J148" s="46"/>
      <c r="K148" s="46"/>
    </row>
    <row r="149" spans="1:11" s="7" customFormat="1" ht="15.75" x14ac:dyDescent="0.2">
      <c r="A149" s="50"/>
      <c r="B149" s="405" t="s">
        <v>482</v>
      </c>
      <c r="C149" s="403" t="s">
        <v>275</v>
      </c>
      <c r="D149" s="404">
        <v>0</v>
      </c>
      <c r="E149" s="404">
        <v>6</v>
      </c>
      <c r="F149" s="51"/>
      <c r="G149" s="47"/>
      <c r="H149" s="46"/>
      <c r="I149" s="46"/>
      <c r="J149" s="46"/>
      <c r="K149" s="46"/>
    </row>
    <row r="150" spans="1:11" s="7" customFormat="1" ht="15.75" x14ac:dyDescent="0.2">
      <c r="A150" s="50"/>
      <c r="B150" s="405" t="s">
        <v>333</v>
      </c>
      <c r="C150" s="403" t="s">
        <v>275</v>
      </c>
      <c r="D150" s="404">
        <v>0.3</v>
      </c>
      <c r="E150" s="404">
        <v>60</v>
      </c>
      <c r="F150" s="51"/>
      <c r="G150" s="47"/>
      <c r="H150" s="46"/>
      <c r="I150" s="46"/>
      <c r="J150" s="46"/>
      <c r="K150" s="46"/>
    </row>
    <row r="151" spans="1:11" s="7" customFormat="1" ht="15.75" x14ac:dyDescent="0.2">
      <c r="A151" s="50"/>
      <c r="B151" s="405" t="s">
        <v>334</v>
      </c>
      <c r="C151" s="403" t="s">
        <v>275</v>
      </c>
      <c r="D151" s="404">
        <v>4.5</v>
      </c>
      <c r="E151" s="404">
        <v>45</v>
      </c>
      <c r="F151" s="51"/>
      <c r="G151" s="47"/>
      <c r="H151" s="46"/>
      <c r="I151" s="46"/>
      <c r="J151" s="46"/>
      <c r="K151" s="46"/>
    </row>
    <row r="152" spans="1:11" s="7" customFormat="1" ht="15.75" x14ac:dyDescent="0.2">
      <c r="A152" s="50"/>
      <c r="B152" s="405" t="s">
        <v>335</v>
      </c>
      <c r="C152" s="403" t="s">
        <v>275</v>
      </c>
      <c r="D152" s="404">
        <v>0</v>
      </c>
      <c r="E152" s="404">
        <v>20.5</v>
      </c>
      <c r="F152" s="51"/>
      <c r="G152" s="47"/>
      <c r="H152" s="46"/>
      <c r="I152" s="46"/>
      <c r="J152" s="46"/>
      <c r="K152" s="46"/>
    </row>
    <row r="153" spans="1:11" s="7" customFormat="1" ht="15.75" x14ac:dyDescent="0.2">
      <c r="A153" s="50"/>
      <c r="B153" s="405" t="s">
        <v>336</v>
      </c>
      <c r="C153" s="403" t="s">
        <v>275</v>
      </c>
      <c r="D153" s="404">
        <v>0</v>
      </c>
      <c r="E153" s="404">
        <v>19.2</v>
      </c>
      <c r="F153" s="51"/>
      <c r="G153" s="47"/>
      <c r="H153" s="46"/>
      <c r="I153" s="46"/>
      <c r="J153" s="46"/>
      <c r="K153" s="46"/>
    </row>
    <row r="154" spans="1:11" s="7" customFormat="1" ht="15.75" x14ac:dyDescent="0.2">
      <c r="A154" s="50"/>
      <c r="B154" s="405" t="s">
        <v>337</v>
      </c>
      <c r="C154" s="403" t="s">
        <v>275</v>
      </c>
      <c r="D154" s="404">
        <v>0</v>
      </c>
      <c r="E154" s="404">
        <v>130</v>
      </c>
      <c r="F154" s="51"/>
      <c r="G154" s="47"/>
      <c r="H154" s="46"/>
      <c r="I154" s="46"/>
      <c r="J154" s="46"/>
      <c r="K154" s="46"/>
    </row>
    <row r="155" spans="1:11" s="7" customFormat="1" ht="15.75" x14ac:dyDescent="0.2">
      <c r="A155" s="50"/>
      <c r="B155" s="405" t="s">
        <v>338</v>
      </c>
      <c r="C155" s="403" t="s">
        <v>275</v>
      </c>
      <c r="D155" s="404">
        <v>1.5</v>
      </c>
      <c r="E155" s="404">
        <v>60</v>
      </c>
      <c r="F155" s="51"/>
      <c r="G155" s="47"/>
      <c r="H155" s="46"/>
      <c r="I155" s="46"/>
      <c r="J155" s="46"/>
      <c r="K155" s="46"/>
    </row>
    <row r="156" spans="1:11" s="7" customFormat="1" ht="15.75" x14ac:dyDescent="0.2">
      <c r="A156" s="50"/>
      <c r="B156" s="405" t="s">
        <v>339</v>
      </c>
      <c r="C156" s="403" t="s">
        <v>275</v>
      </c>
      <c r="D156" s="404">
        <v>0</v>
      </c>
      <c r="E156" s="404">
        <v>130</v>
      </c>
      <c r="F156" s="51"/>
      <c r="G156" s="47"/>
      <c r="H156" s="46"/>
      <c r="I156" s="46"/>
      <c r="J156" s="46"/>
      <c r="K156" s="46"/>
    </row>
    <row r="157" spans="1:11" s="7" customFormat="1" ht="15.75" x14ac:dyDescent="0.2">
      <c r="A157" s="50"/>
      <c r="B157" s="405" t="s">
        <v>340</v>
      </c>
      <c r="C157" s="403" t="s">
        <v>275</v>
      </c>
      <c r="D157" s="404">
        <v>0</v>
      </c>
      <c r="E157" s="404">
        <v>130</v>
      </c>
      <c r="F157" s="51"/>
      <c r="G157" s="47"/>
      <c r="H157" s="46"/>
      <c r="I157" s="46"/>
      <c r="J157" s="46"/>
      <c r="K157" s="46"/>
    </row>
    <row r="158" spans="1:11" s="7" customFormat="1" ht="15.75" x14ac:dyDescent="0.2">
      <c r="A158" s="50"/>
      <c r="B158" s="405" t="s">
        <v>341</v>
      </c>
      <c r="C158" s="403" t="s">
        <v>275</v>
      </c>
      <c r="D158" s="404">
        <v>1.25</v>
      </c>
      <c r="E158" s="404">
        <v>50</v>
      </c>
      <c r="F158" s="51"/>
      <c r="G158" s="47"/>
      <c r="H158" s="46"/>
      <c r="I158" s="46"/>
      <c r="J158" s="46"/>
      <c r="K158" s="46"/>
    </row>
    <row r="159" spans="1:11" s="7" customFormat="1" ht="15.75" x14ac:dyDescent="0.2">
      <c r="A159" s="50"/>
      <c r="B159" s="405" t="s">
        <v>342</v>
      </c>
      <c r="C159" s="403" t="s">
        <v>275</v>
      </c>
      <c r="D159" s="404">
        <v>4</v>
      </c>
      <c r="E159" s="404">
        <v>40</v>
      </c>
      <c r="F159" s="51"/>
      <c r="G159" s="47"/>
      <c r="H159" s="46"/>
      <c r="I159" s="46"/>
      <c r="J159" s="46"/>
      <c r="K159" s="46"/>
    </row>
    <row r="160" spans="1:11" s="7" customFormat="1" ht="15.75" x14ac:dyDescent="0.2">
      <c r="A160" s="50"/>
      <c r="B160" s="405" t="s">
        <v>483</v>
      </c>
      <c r="C160" s="403" t="s">
        <v>275</v>
      </c>
      <c r="D160" s="404">
        <v>0.12</v>
      </c>
      <c r="E160" s="404">
        <v>11.85</v>
      </c>
      <c r="F160" s="51"/>
      <c r="G160" s="47"/>
      <c r="H160" s="46"/>
      <c r="I160" s="46"/>
      <c r="J160" s="46"/>
      <c r="K160" s="46"/>
    </row>
    <row r="161" spans="1:11" s="7" customFormat="1" ht="15.75" x14ac:dyDescent="0.2">
      <c r="A161" s="50"/>
      <c r="B161" s="405" t="s">
        <v>343</v>
      </c>
      <c r="C161" s="403" t="s">
        <v>275</v>
      </c>
      <c r="D161" s="404">
        <v>0.11</v>
      </c>
      <c r="E161" s="404">
        <v>10.18</v>
      </c>
      <c r="F161" s="51"/>
      <c r="G161" s="47"/>
      <c r="H161" s="46"/>
      <c r="I161" s="46"/>
      <c r="J161" s="46"/>
      <c r="K161" s="46"/>
    </row>
    <row r="162" spans="1:11" s="7" customFormat="1" ht="15.75" x14ac:dyDescent="0.2">
      <c r="A162" s="50"/>
      <c r="B162" s="405" t="s">
        <v>344</v>
      </c>
      <c r="C162" s="403" t="s">
        <v>275</v>
      </c>
      <c r="D162" s="404">
        <v>0</v>
      </c>
      <c r="E162" s="404">
        <v>39</v>
      </c>
      <c r="F162" s="51"/>
      <c r="G162" s="47"/>
      <c r="H162" s="46"/>
      <c r="I162" s="46"/>
      <c r="J162" s="46"/>
      <c r="K162" s="46"/>
    </row>
    <row r="163" spans="1:11" s="7" customFormat="1" ht="15.75" x14ac:dyDescent="0.2">
      <c r="A163" s="50"/>
      <c r="B163" s="405" t="s">
        <v>345</v>
      </c>
      <c r="C163" s="403" t="s">
        <v>275</v>
      </c>
      <c r="D163" s="404">
        <v>3.2</v>
      </c>
      <c r="E163" s="404">
        <v>80</v>
      </c>
      <c r="F163" s="51"/>
      <c r="G163" s="47"/>
      <c r="H163" s="46"/>
      <c r="I163" s="46"/>
      <c r="J163" s="46"/>
      <c r="K163" s="46"/>
    </row>
    <row r="164" spans="1:11" s="7" customFormat="1" ht="15.75" x14ac:dyDescent="0.2">
      <c r="A164" s="50"/>
      <c r="B164" s="405" t="s">
        <v>346</v>
      </c>
      <c r="C164" s="403" t="s">
        <v>275</v>
      </c>
      <c r="D164" s="404">
        <v>2.5</v>
      </c>
      <c r="E164" s="404">
        <v>25</v>
      </c>
      <c r="F164" s="51"/>
      <c r="G164" s="47"/>
      <c r="H164" s="46"/>
      <c r="I164" s="46"/>
      <c r="J164" s="46"/>
      <c r="K164" s="46"/>
    </row>
    <row r="165" spans="1:11" s="7" customFormat="1" ht="15.75" x14ac:dyDescent="0.2">
      <c r="A165" s="50"/>
      <c r="B165" s="405" t="s">
        <v>360</v>
      </c>
      <c r="C165" s="403" t="s">
        <v>276</v>
      </c>
      <c r="D165" s="404">
        <v>4.12</v>
      </c>
      <c r="E165" s="404">
        <v>35.020000000000003</v>
      </c>
      <c r="F165" s="51"/>
      <c r="G165" s="47"/>
      <c r="H165" s="46"/>
      <c r="I165" s="46"/>
      <c r="J165" s="46"/>
      <c r="K165" s="46"/>
    </row>
    <row r="166" spans="1:11" s="7" customFormat="1" ht="15.75" x14ac:dyDescent="0.2">
      <c r="A166" s="50"/>
      <c r="B166" s="405" t="s">
        <v>361</v>
      </c>
      <c r="C166" s="403" t="s">
        <v>276</v>
      </c>
      <c r="D166" s="404">
        <v>1.45</v>
      </c>
      <c r="E166" s="404">
        <v>14.5</v>
      </c>
      <c r="F166" s="51"/>
      <c r="G166" s="47"/>
      <c r="H166" s="46"/>
      <c r="I166" s="46"/>
      <c r="J166" s="46"/>
      <c r="K166" s="46"/>
    </row>
    <row r="167" spans="1:11" s="7" customFormat="1" ht="15.75" x14ac:dyDescent="0.2">
      <c r="A167" s="50"/>
      <c r="B167" s="405" t="s">
        <v>362</v>
      </c>
      <c r="C167" s="403" t="s">
        <v>276</v>
      </c>
      <c r="D167" s="404">
        <v>0.32</v>
      </c>
      <c r="E167" s="404">
        <v>19.66</v>
      </c>
      <c r="F167" s="51"/>
      <c r="G167" s="47"/>
      <c r="H167" s="46"/>
      <c r="I167" s="46"/>
      <c r="J167" s="46"/>
      <c r="K167" s="46"/>
    </row>
    <row r="168" spans="1:11" s="7" customFormat="1" ht="15.75" x14ac:dyDescent="0.2">
      <c r="A168" s="50"/>
      <c r="B168" s="405" t="s">
        <v>363</v>
      </c>
      <c r="C168" s="403" t="s">
        <v>276</v>
      </c>
      <c r="D168" s="404">
        <v>4.38</v>
      </c>
      <c r="E168" s="404">
        <v>37.4</v>
      </c>
      <c r="F168" s="51"/>
      <c r="G168" s="47"/>
      <c r="H168" s="46"/>
      <c r="I168" s="46"/>
      <c r="J168" s="46"/>
      <c r="K168" s="46"/>
    </row>
    <row r="169" spans="1:11" s="7" customFormat="1" ht="15.75" x14ac:dyDescent="0.2">
      <c r="A169" s="50"/>
      <c r="B169" s="405" t="s">
        <v>364</v>
      </c>
      <c r="C169" s="403" t="s">
        <v>276</v>
      </c>
      <c r="D169" s="404">
        <v>0.7</v>
      </c>
      <c r="E169" s="404">
        <v>7</v>
      </c>
      <c r="F169" s="51"/>
      <c r="G169" s="47"/>
      <c r="H169" s="46"/>
      <c r="I169" s="46"/>
      <c r="J169" s="46"/>
      <c r="K169" s="46"/>
    </row>
    <row r="170" spans="1:11" s="7" customFormat="1" ht="15.75" x14ac:dyDescent="0.2">
      <c r="A170" s="45"/>
      <c r="B170" s="405" t="s">
        <v>347</v>
      </c>
      <c r="C170" s="403" t="s">
        <v>275</v>
      </c>
      <c r="D170" s="404">
        <v>0</v>
      </c>
      <c r="E170" s="404">
        <v>102.3</v>
      </c>
      <c r="F170" s="47"/>
      <c r="G170" s="47"/>
      <c r="H170" s="46"/>
      <c r="I170" s="46"/>
      <c r="J170" s="46"/>
      <c r="K170" s="46"/>
    </row>
    <row r="171" spans="1:11" s="7" customFormat="1" ht="15.75" x14ac:dyDescent="0.2">
      <c r="A171" s="45"/>
      <c r="B171" s="405" t="s">
        <v>484</v>
      </c>
      <c r="C171" s="403" t="s">
        <v>275</v>
      </c>
      <c r="D171" s="404">
        <v>0</v>
      </c>
      <c r="E171" s="404">
        <v>41.17</v>
      </c>
      <c r="F171" s="47"/>
      <c r="G171" s="47"/>
      <c r="H171" s="46"/>
      <c r="I171" s="46"/>
      <c r="J171" s="46"/>
      <c r="K171" s="46"/>
    </row>
    <row r="172" spans="1:11" s="7" customFormat="1" ht="15.75" x14ac:dyDescent="0.2">
      <c r="A172" s="45"/>
      <c r="B172" s="405" t="s">
        <v>348</v>
      </c>
      <c r="C172" s="403" t="s">
        <v>275</v>
      </c>
      <c r="D172" s="404">
        <v>0</v>
      </c>
      <c r="E172" s="404">
        <v>16.100000000000001</v>
      </c>
      <c r="F172" s="47"/>
      <c r="G172" s="47"/>
      <c r="H172" s="46"/>
      <c r="I172" s="46"/>
      <c r="J172" s="46"/>
      <c r="K172" s="46"/>
    </row>
    <row r="173" spans="1:11" s="7" customFormat="1" ht="15.75" x14ac:dyDescent="0.2">
      <c r="A173" s="45"/>
      <c r="B173" s="405" t="s">
        <v>349</v>
      </c>
      <c r="C173" s="403" t="s">
        <v>275</v>
      </c>
      <c r="D173" s="404">
        <v>0.02</v>
      </c>
      <c r="E173" s="404">
        <v>2.2599999999999998</v>
      </c>
      <c r="F173" s="47"/>
      <c r="G173" s="47"/>
      <c r="H173" s="46"/>
      <c r="I173" s="46"/>
      <c r="J173" s="46"/>
      <c r="K173" s="46"/>
    </row>
    <row r="174" spans="1:11" s="7" customFormat="1" ht="15.75" x14ac:dyDescent="0.2">
      <c r="B174" s="405" t="s">
        <v>350</v>
      </c>
      <c r="C174" s="403" t="s">
        <v>275</v>
      </c>
      <c r="D174" s="404">
        <v>0</v>
      </c>
      <c r="E174" s="404">
        <v>20</v>
      </c>
      <c r="F174" s="48"/>
      <c r="G174" s="48"/>
    </row>
    <row r="175" spans="1:11" s="7" customFormat="1" ht="15.75" x14ac:dyDescent="0.2">
      <c r="B175" s="405" t="s">
        <v>351</v>
      </c>
      <c r="C175" s="403" t="s">
        <v>275</v>
      </c>
      <c r="D175" s="404">
        <v>0</v>
      </c>
      <c r="E175" s="404">
        <v>90</v>
      </c>
      <c r="F175" s="48"/>
      <c r="G175" s="48"/>
    </row>
    <row r="176" spans="1:11" ht="15.75" x14ac:dyDescent="0.2">
      <c r="B176" s="405" t="s">
        <v>485</v>
      </c>
      <c r="C176" s="403" t="s">
        <v>275</v>
      </c>
      <c r="D176" s="404">
        <v>0.5</v>
      </c>
      <c r="E176" s="404">
        <v>5.2</v>
      </c>
    </row>
    <row r="177" spans="2:5" ht="15.75" x14ac:dyDescent="0.2">
      <c r="B177" s="405" t="s">
        <v>486</v>
      </c>
      <c r="C177" s="403" t="s">
        <v>275</v>
      </c>
      <c r="D177" s="404">
        <v>0</v>
      </c>
      <c r="E177" s="404">
        <v>8</v>
      </c>
    </row>
  </sheetData>
  <sheetProtection password="C936" sheet="1" objects="1" scenarios="1" selectLockedCells="1"/>
  <conditionalFormatting sqref="C2:C112 C135:C177 C114:C119 C121:C133">
    <cfRule type="cellIs" dxfId="7" priority="7" operator="equal">
      <formula>"l/ha"</formula>
    </cfRule>
    <cfRule type="cellIs" dxfId="6" priority="8" operator="equal">
      <formula>"m³/ha"</formula>
    </cfRule>
  </conditionalFormatting>
  <conditionalFormatting sqref="C113">
    <cfRule type="cellIs" dxfId="5" priority="5" operator="equal">
      <formula>"l/ha"</formula>
    </cfRule>
    <cfRule type="cellIs" dxfId="4" priority="6" operator="equal">
      <formula>"m³/ha"</formula>
    </cfRule>
  </conditionalFormatting>
  <conditionalFormatting sqref="C134">
    <cfRule type="cellIs" dxfId="3" priority="3" operator="equal">
      <formula>"l/ha"</formula>
    </cfRule>
    <cfRule type="cellIs" dxfId="2" priority="4" operator="equal">
      <formula>"m³/ha"</formula>
    </cfRule>
  </conditionalFormatting>
  <conditionalFormatting sqref="C120">
    <cfRule type="cellIs" dxfId="1" priority="1" operator="equal">
      <formula>"l/ha"</formula>
    </cfRule>
    <cfRule type="cellIs" dxfId="0" priority="2" operator="equal">
      <formula>"m³/ha"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53"/>
  <sheetViews>
    <sheetView workbookViewId="0">
      <selection activeCell="C42" sqref="C42"/>
    </sheetView>
  </sheetViews>
  <sheetFormatPr baseColWidth="10" defaultRowHeight="12.75" x14ac:dyDescent="0.2"/>
  <cols>
    <col min="1" max="1" width="9" style="1" customWidth="1"/>
    <col min="2" max="2" width="55.5703125" style="1" customWidth="1"/>
    <col min="3" max="3" width="27.85546875" style="1" customWidth="1"/>
    <col min="4" max="4" width="29.5703125" style="1" customWidth="1"/>
    <col min="5" max="5" width="26.28515625" style="1" customWidth="1"/>
    <col min="6" max="6" width="20.5703125" style="1" customWidth="1"/>
    <col min="7" max="7" width="18.140625" style="1" customWidth="1"/>
    <col min="8" max="9" width="11.42578125" style="1"/>
    <col min="10" max="10" width="12.5703125" style="1" customWidth="1"/>
    <col min="11" max="11" width="58.85546875" style="1" customWidth="1"/>
    <col min="12" max="12" width="38.28515625" style="1" customWidth="1"/>
    <col min="13" max="16384" width="11.42578125" style="1"/>
  </cols>
  <sheetData>
    <row r="5" spans="2:4" ht="15" x14ac:dyDescent="0.25">
      <c r="B5" s="42" t="s">
        <v>506</v>
      </c>
      <c r="C5" s="42" t="s">
        <v>504</v>
      </c>
      <c r="D5" s="42" t="s">
        <v>505</v>
      </c>
    </row>
    <row r="6" spans="2:4" x14ac:dyDescent="0.2">
      <c r="B6" s="394" t="s">
        <v>259</v>
      </c>
      <c r="C6" s="395">
        <v>0</v>
      </c>
      <c r="D6" s="395">
        <v>0</v>
      </c>
    </row>
    <row r="7" spans="2:4" ht="15" x14ac:dyDescent="0.2">
      <c r="B7" s="385" t="s">
        <v>601</v>
      </c>
      <c r="C7" s="386">
        <v>0.81</v>
      </c>
      <c r="D7" s="386">
        <v>13.19</v>
      </c>
    </row>
    <row r="8" spans="2:4" ht="15" x14ac:dyDescent="0.2">
      <c r="B8" s="396" t="s">
        <v>418</v>
      </c>
      <c r="C8" s="397">
        <v>0.9</v>
      </c>
      <c r="D8" s="397">
        <v>8.5</v>
      </c>
    </row>
    <row r="9" spans="2:4" ht="15" x14ac:dyDescent="0.2">
      <c r="B9" s="396" t="s">
        <v>368</v>
      </c>
      <c r="C9" s="397">
        <v>0.72</v>
      </c>
      <c r="D9" s="397">
        <v>11.17</v>
      </c>
    </row>
    <row r="10" spans="2:4" ht="15" x14ac:dyDescent="0.2">
      <c r="B10" s="396" t="s">
        <v>616</v>
      </c>
      <c r="C10" s="397">
        <v>0.7</v>
      </c>
      <c r="D10" s="397">
        <v>6.6</v>
      </c>
    </row>
    <row r="11" spans="2:4" ht="15" x14ac:dyDescent="0.2">
      <c r="B11" s="396" t="s">
        <v>369</v>
      </c>
      <c r="C11" s="397">
        <v>0.2</v>
      </c>
      <c r="D11" s="397">
        <v>12.38</v>
      </c>
    </row>
    <row r="12" spans="2:4" ht="15" x14ac:dyDescent="0.2">
      <c r="B12" s="396" t="s">
        <v>419</v>
      </c>
      <c r="C12" s="397">
        <v>0</v>
      </c>
      <c r="D12" s="397">
        <v>5.5</v>
      </c>
    </row>
    <row r="13" spans="2:4" ht="15" x14ac:dyDescent="0.2">
      <c r="B13" s="396" t="s">
        <v>370</v>
      </c>
      <c r="C13" s="397">
        <v>0.28999999999999998</v>
      </c>
      <c r="D13" s="397">
        <v>5.45</v>
      </c>
    </row>
    <row r="14" spans="2:4" ht="15" x14ac:dyDescent="0.2">
      <c r="B14" s="396" t="s">
        <v>371</v>
      </c>
      <c r="C14" s="397">
        <v>0.77</v>
      </c>
      <c r="D14" s="397">
        <v>5.61</v>
      </c>
    </row>
    <row r="15" spans="2:4" ht="15" x14ac:dyDescent="0.2">
      <c r="B15" s="396" t="s">
        <v>420</v>
      </c>
      <c r="C15" s="397">
        <v>1</v>
      </c>
      <c r="D15" s="397">
        <v>10</v>
      </c>
    </row>
    <row r="16" spans="2:4" ht="15" x14ac:dyDescent="0.2">
      <c r="B16" s="396" t="s">
        <v>372</v>
      </c>
      <c r="C16" s="397">
        <v>0.32</v>
      </c>
      <c r="D16" s="397">
        <v>6.33</v>
      </c>
    </row>
    <row r="17" spans="2:4" ht="15" x14ac:dyDescent="0.2">
      <c r="B17" s="396" t="s">
        <v>417</v>
      </c>
      <c r="C17" s="397">
        <v>0.11</v>
      </c>
      <c r="D17" s="397">
        <v>7.95</v>
      </c>
    </row>
    <row r="18" spans="2:4" ht="15" x14ac:dyDescent="0.2">
      <c r="B18" s="385" t="s">
        <v>600</v>
      </c>
      <c r="C18" s="386">
        <v>0.2</v>
      </c>
      <c r="D18" s="386">
        <v>8.1999999999999993</v>
      </c>
    </row>
    <row r="19" spans="2:4" ht="15" x14ac:dyDescent="0.2">
      <c r="B19" s="385" t="s">
        <v>602</v>
      </c>
      <c r="C19" s="386">
        <v>0.26</v>
      </c>
      <c r="D19" s="386">
        <v>12.38</v>
      </c>
    </row>
    <row r="20" spans="2:4" x14ac:dyDescent="0.2">
      <c r="B20" s="56" t="s">
        <v>603</v>
      </c>
      <c r="C20" s="387">
        <v>0.6</v>
      </c>
      <c r="D20" s="387">
        <v>9.8000000000000007</v>
      </c>
    </row>
    <row r="21" spans="2:4" x14ac:dyDescent="0.2">
      <c r="B21" s="56" t="s">
        <v>604</v>
      </c>
      <c r="C21" s="387">
        <v>7.0000000000000007E-2</v>
      </c>
      <c r="D21" s="387">
        <v>9.8800000000000008</v>
      </c>
    </row>
    <row r="22" spans="2:4" ht="15" x14ac:dyDescent="0.2">
      <c r="B22" s="385" t="s">
        <v>605</v>
      </c>
      <c r="C22" s="386">
        <v>0.56000000000000005</v>
      </c>
      <c r="D22" s="386">
        <v>9.8800000000000008</v>
      </c>
    </row>
    <row r="23" spans="2:4" x14ac:dyDescent="0.2">
      <c r="B23" s="56" t="s">
        <v>606</v>
      </c>
      <c r="C23" s="398">
        <v>0.4</v>
      </c>
      <c r="D23" s="398">
        <v>6.8</v>
      </c>
    </row>
    <row r="24" spans="2:4" x14ac:dyDescent="0.2">
      <c r="B24" s="56" t="s">
        <v>607</v>
      </c>
      <c r="C24" s="398">
        <v>1.04</v>
      </c>
      <c r="D24" s="398">
        <v>12.38</v>
      </c>
    </row>
    <row r="25" spans="2:4" x14ac:dyDescent="0.2">
      <c r="B25" s="56" t="s">
        <v>608</v>
      </c>
      <c r="C25" s="398">
        <v>0.8</v>
      </c>
      <c r="D25" s="398">
        <v>16</v>
      </c>
    </row>
    <row r="26" spans="2:4" x14ac:dyDescent="0.2">
      <c r="B26" s="56" t="s">
        <v>609</v>
      </c>
      <c r="C26" s="398">
        <v>1.37</v>
      </c>
      <c r="D26" s="398">
        <v>27.3</v>
      </c>
    </row>
    <row r="27" spans="2:4" x14ac:dyDescent="0.2">
      <c r="B27" s="56" t="s">
        <v>610</v>
      </c>
      <c r="C27" s="398">
        <v>0.49</v>
      </c>
      <c r="D27" s="398">
        <v>6.95</v>
      </c>
    </row>
    <row r="28" spans="2:4" x14ac:dyDescent="0.2">
      <c r="B28" s="56" t="s">
        <v>611</v>
      </c>
      <c r="C28" s="398">
        <v>0.98</v>
      </c>
      <c r="D28" s="398">
        <v>9.1</v>
      </c>
    </row>
    <row r="29" spans="2:4" x14ac:dyDescent="0.2">
      <c r="B29" s="56" t="s">
        <v>612</v>
      </c>
      <c r="C29" s="398">
        <v>0.47</v>
      </c>
      <c r="D29" s="398">
        <v>6.45</v>
      </c>
    </row>
    <row r="30" spans="2:4" x14ac:dyDescent="0.2">
      <c r="B30" s="56" t="s">
        <v>613</v>
      </c>
      <c r="C30" s="398">
        <v>1.01</v>
      </c>
      <c r="D30" s="398">
        <v>8.8800000000000008</v>
      </c>
    </row>
    <row r="31" spans="2:4" x14ac:dyDescent="0.2">
      <c r="B31" s="56" t="s">
        <v>614</v>
      </c>
      <c r="C31" s="398">
        <v>0</v>
      </c>
      <c r="D31" s="398">
        <v>26</v>
      </c>
    </row>
    <row r="32" spans="2:4" x14ac:dyDescent="0.2">
      <c r="B32" s="56" t="s">
        <v>615</v>
      </c>
      <c r="C32" s="398">
        <v>0.65</v>
      </c>
      <c r="D32" s="398">
        <v>6.49</v>
      </c>
    </row>
    <row r="40" spans="2:4" ht="15" x14ac:dyDescent="0.2">
      <c r="B40" s="41"/>
      <c r="C40" s="383"/>
      <c r="D40" s="383"/>
    </row>
    <row r="41" spans="2:4" ht="15" x14ac:dyDescent="0.2">
      <c r="B41" s="41"/>
      <c r="C41" s="383"/>
      <c r="D41" s="383"/>
    </row>
    <row r="45" spans="2:4" ht="15" x14ac:dyDescent="0.2">
      <c r="B45" s="41"/>
      <c r="C45" s="383"/>
      <c r="D45" s="383"/>
    </row>
    <row r="46" spans="2:4" ht="15" x14ac:dyDescent="0.2">
      <c r="B46" s="41"/>
      <c r="C46" s="383"/>
      <c r="D46" s="383"/>
    </row>
    <row r="47" spans="2:4" x14ac:dyDescent="0.2">
      <c r="B47" s="9"/>
      <c r="C47" s="8"/>
      <c r="D47" s="8"/>
    </row>
    <row r="48" spans="2:4" x14ac:dyDescent="0.2">
      <c r="C48" s="4"/>
      <c r="D48" s="4"/>
    </row>
    <row r="50" spans="3:4" x14ac:dyDescent="0.2">
      <c r="C50" s="4"/>
      <c r="D50" s="4"/>
    </row>
    <row r="52" spans="3:4" x14ac:dyDescent="0.2">
      <c r="C52" s="4"/>
      <c r="D52" s="4"/>
    </row>
    <row r="53" spans="3:4" x14ac:dyDescent="0.2">
      <c r="C53" s="4"/>
      <c r="D53" s="4"/>
    </row>
  </sheetData>
  <sheetProtection password="C936" sheet="1" objects="1" scenarios="1" select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16</vt:i4>
      </vt:variant>
    </vt:vector>
  </HeadingPairs>
  <TitlesOfParts>
    <vt:vector size="24" baseType="lpstr">
      <vt:lpstr>DüV N-Bedarfsermittlung</vt:lpstr>
      <vt:lpstr>DüV Tab 4</vt:lpstr>
      <vt:lpstr>DüV Tab 5</vt:lpstr>
      <vt:lpstr>DüV Tab7</vt:lpstr>
      <vt:lpstr>DüV Tab2</vt:lpstr>
      <vt:lpstr>DüV Anlage 3</vt:lpstr>
      <vt:lpstr>organische Dünger </vt:lpstr>
      <vt:lpstr>Komposte</vt:lpstr>
      <vt:lpstr>'DüV N-Bedarfsermittlung'!Druckbereich</vt:lpstr>
      <vt:lpstr>Düngermineralisch</vt:lpstr>
      <vt:lpstr>Ernte</vt:lpstr>
      <vt:lpstr>Humus</vt:lpstr>
      <vt:lpstr>Humusgehalt</vt:lpstr>
      <vt:lpstr>Komposte</vt:lpstr>
      <vt:lpstr>Komposterichtig</vt:lpstr>
      <vt:lpstr>Kultur</vt:lpstr>
      <vt:lpstr>minDünger</vt:lpstr>
      <vt:lpstr>orgDüngemittel</vt:lpstr>
      <vt:lpstr>orgDünger</vt:lpstr>
      <vt:lpstr>orgDüngung</vt:lpstr>
      <vt:lpstr>vorfrucht</vt:lpstr>
      <vt:lpstr>Vorkultur</vt:lpstr>
      <vt:lpstr>Vorkultur1</vt:lpstr>
      <vt:lpstr>Vorkulturabgefahren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</dc:creator>
  <cp:lastModifiedBy>Heisinger, Dagmar (LWG)</cp:lastModifiedBy>
  <cp:lastPrinted>2018-02-12T08:48:28Z</cp:lastPrinted>
  <dcterms:created xsi:type="dcterms:W3CDTF">2017-01-24T09:51:30Z</dcterms:created>
  <dcterms:modified xsi:type="dcterms:W3CDTF">2018-03-13T11:33:44Z</dcterms:modified>
</cp:coreProperties>
</file>